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65AEACF1-8B6B-4C88-9097-EA362FC70B62}" xr6:coauthVersionLast="47" xr6:coauthVersionMax="47" xr10:uidLastSave="{00000000-0000-0000-0000-000000000000}"/>
  <bookViews>
    <workbookView xWindow="-110" yWindow="-110" windowWidth="19420" windowHeight="10420" xr2:uid="{97565378-1877-48C8-B8EB-96E29A9B2BE9}"/>
  </bookViews>
  <sheets>
    <sheet name="ГК женщины" sheetId="1" r:id="rId1"/>
  </sheets>
  <externalReferences>
    <externalReference r:id="rId2"/>
  </externalReferences>
  <definedNames>
    <definedName name="_xlnm._FilterDatabase" localSheetId="0" hidden="1">'ГК женщины'!$A$22:$AJ$22</definedName>
    <definedName name="_xlnm.Print_Titles" localSheetId="0">'ГК женщины'!$21:$22</definedName>
    <definedName name="_xlnm.Print_Area" localSheetId="0">'ГК женщины'!$A$1:$AJ$55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5" i="1" l="1"/>
  <c r="AF55" i="1"/>
  <c r="F55" i="1"/>
  <c r="A55" i="1"/>
  <c r="AH49" i="1"/>
  <c r="P49" i="1"/>
  <c r="F49" i="1"/>
  <c r="A49" i="1"/>
  <c r="H47" i="1"/>
  <c r="H46" i="1"/>
  <c r="H45" i="1"/>
  <c r="H44" i="1"/>
  <c r="H43" i="1"/>
  <c r="H42" i="1" s="1"/>
  <c r="H41" i="1" s="1"/>
  <c r="G37" i="1" a="1"/>
  <c r="G37" i="1" s="1"/>
  <c r="F37" i="1" a="1"/>
  <c r="F37" i="1" s="1"/>
  <c r="E37" i="1"/>
  <c r="E37" i="1" a="1"/>
  <c r="D37" i="1" a="1"/>
  <c r="D37" i="1" s="1"/>
  <c r="C37" i="1" a="1"/>
  <c r="C37" i="1" s="1"/>
  <c r="G36" i="1"/>
  <c r="G36" i="1" a="1"/>
  <c r="F36" i="1" a="1"/>
  <c r="F36" i="1" s="1"/>
  <c r="E36" i="1" a="1"/>
  <c r="E36" i="1" s="1"/>
  <c r="D36" i="1"/>
  <c r="D36" i="1" a="1"/>
  <c r="C36" i="1" a="1"/>
  <c r="C36" i="1" s="1"/>
  <c r="AG35" i="1"/>
  <c r="G35" i="1" a="1"/>
  <c r="G35" i="1" s="1"/>
  <c r="F35" i="1" a="1"/>
  <c r="F35" i="1" s="1"/>
  <c r="E35" i="1"/>
  <c r="E35" i="1" a="1"/>
  <c r="D35" i="1" a="1"/>
  <c r="D35" i="1" s="1"/>
  <c r="C35" i="1"/>
  <c r="C35" i="1" a="1"/>
  <c r="AG34" i="1"/>
  <c r="G34" i="1" a="1"/>
  <c r="G34" i="1" s="1"/>
  <c r="F34" i="1"/>
  <c r="F34" i="1" a="1"/>
  <c r="E34" i="1" a="1"/>
  <c r="E34" i="1" s="1"/>
  <c r="D34" i="1" a="1"/>
  <c r="D34" i="1" s="1"/>
  <c r="C34" i="1"/>
  <c r="C34" i="1" a="1"/>
  <c r="AG33" i="1"/>
  <c r="G33" i="1"/>
  <c r="G33" i="1" a="1"/>
  <c r="F33" i="1" a="1"/>
  <c r="F33" i="1" s="1"/>
  <c r="E33" i="1" a="1"/>
  <c r="E33" i="1" s="1"/>
  <c r="D33" i="1"/>
  <c r="D33" i="1" a="1"/>
  <c r="C33" i="1" a="1"/>
  <c r="C33" i="1" s="1"/>
  <c r="AG32" i="1"/>
  <c r="G32" i="1" a="1"/>
  <c r="G32" i="1" s="1"/>
  <c r="F32" i="1" a="1"/>
  <c r="F32" i="1" s="1"/>
  <c r="E32" i="1"/>
  <c r="E32" i="1" a="1"/>
  <c r="D32" i="1" a="1"/>
  <c r="D32" i="1" s="1"/>
  <c r="C32" i="1" a="1"/>
  <c r="C32" i="1" s="1"/>
  <c r="AG31" i="1"/>
  <c r="G31" i="1"/>
  <c r="G31" i="1" a="1"/>
  <c r="F31" i="1"/>
  <c r="F31" i="1" a="1"/>
  <c r="E31" i="1" a="1"/>
  <c r="E31" i="1" s="1"/>
  <c r="D31" i="1" a="1"/>
  <c r="D31" i="1" s="1"/>
  <c r="C31" i="1"/>
  <c r="C31" i="1" a="1"/>
  <c r="AG30" i="1"/>
  <c r="G30" i="1"/>
  <c r="G30" i="1" a="1"/>
  <c r="F30" i="1" a="1"/>
  <c r="F30" i="1" s="1"/>
  <c r="E30" i="1" a="1"/>
  <c r="E30" i="1" s="1"/>
  <c r="D30" i="1"/>
  <c r="D30" i="1" a="1"/>
  <c r="C30" i="1" a="1"/>
  <c r="C30" i="1" s="1"/>
  <c r="AG29" i="1"/>
  <c r="G29" i="1" a="1"/>
  <c r="G29" i="1" s="1"/>
  <c r="F29" i="1"/>
  <c r="F29" i="1" a="1"/>
  <c r="E29" i="1"/>
  <c r="E29" i="1" a="1"/>
  <c r="D29" i="1" a="1"/>
  <c r="D29" i="1" s="1"/>
  <c r="C29" i="1" a="1"/>
  <c r="C29" i="1" s="1"/>
  <c r="AG28" i="1"/>
  <c r="G28" i="1" a="1"/>
  <c r="G28" i="1" s="1"/>
  <c r="F28" i="1"/>
  <c r="F28" i="1" a="1"/>
  <c r="E28" i="1" a="1"/>
  <c r="E28" i="1" s="1"/>
  <c r="D28" i="1" a="1"/>
  <c r="D28" i="1" s="1"/>
  <c r="C28" i="1"/>
  <c r="C28" i="1" a="1"/>
  <c r="AG27" i="1"/>
  <c r="G27" i="1"/>
  <c r="G27" i="1" a="1"/>
  <c r="F27" i="1" a="1"/>
  <c r="F27" i="1" s="1"/>
  <c r="E27" i="1"/>
  <c r="E27" i="1" a="1"/>
  <c r="D27" i="1"/>
  <c r="D27" i="1" a="1"/>
  <c r="C27" i="1" a="1"/>
  <c r="C27" i="1" s="1"/>
  <c r="AG26" i="1"/>
  <c r="G26" i="1" a="1"/>
  <c r="G26" i="1" s="1"/>
  <c r="F26" i="1" a="1"/>
  <c r="F26" i="1" s="1"/>
  <c r="E26" i="1"/>
  <c r="E26" i="1" a="1"/>
  <c r="D26" i="1" a="1"/>
  <c r="D26" i="1" s="1"/>
  <c r="C26" i="1" a="1"/>
  <c r="C26" i="1" s="1"/>
  <c r="AG25" i="1"/>
  <c r="G25" i="1" a="1"/>
  <c r="G25" i="1" s="1"/>
  <c r="F25" i="1"/>
  <c r="F25" i="1" a="1"/>
  <c r="E25" i="1" a="1"/>
  <c r="E25" i="1" s="1"/>
  <c r="D25" i="1"/>
  <c r="D25" i="1" a="1"/>
  <c r="C25" i="1"/>
  <c r="C25" i="1" a="1"/>
  <c r="AG24" i="1"/>
  <c r="G24" i="1"/>
  <c r="G24" i="1" a="1"/>
  <c r="F24" i="1" a="1"/>
  <c r="F24" i="1" s="1"/>
  <c r="E24" i="1" a="1"/>
  <c r="E24" i="1" s="1"/>
  <c r="D24" i="1"/>
  <c r="D24" i="1" a="1"/>
  <c r="C24" i="1" a="1"/>
  <c r="C24" i="1" s="1"/>
  <c r="AG23" i="1"/>
  <c r="G23" i="1" a="1"/>
  <c r="G23" i="1" s="1"/>
  <c r="F23" i="1" a="1"/>
  <c r="F23" i="1" s="1"/>
  <c r="E23" i="1"/>
  <c r="E23" i="1" a="1"/>
  <c r="D23" i="1" a="1"/>
  <c r="D23" i="1" s="1"/>
  <c r="C23" i="1"/>
  <c r="C23" i="1" a="1"/>
  <c r="AG43" i="1" l="1"/>
  <c r="AG42" i="1"/>
  <c r="AG41" i="1"/>
  <c r="AG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<sst xmlns="http://schemas.openxmlformats.org/spreadsheetml/2006/main" count="65" uniqueCount="62">
  <si>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</si>
  <si>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</si>
  <si>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</si>
  <si>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</si>
  <si>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</si>
  <si>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ЧЕМПИОНАТ РОССИИ</t>
  </si>
  <si>
    <t>по велосипедному спорту</t>
  </si>
  <si>
    <t>ИТОГОВЫЙ ПРОТОКОЛ</t>
  </si>
  <si>
    <t>шоссе - критериум 20-40 км</t>
  </si>
  <si>
    <t>Женщины</t>
  </si>
  <si>
    <t>МЕСТО ПРОВЕДЕНИЯ: г. Уфа</t>
  </si>
  <si>
    <t xml:space="preserve">НАЧАЛО ГОНКИ: 15ч 00м </t>
  </si>
  <si>
    <t>№ ВРВС: 0080721811С</t>
  </si>
  <si>
    <t>ДАТА ПРОВЕДЕНИЯ: 12 августа 2025 года</t>
  </si>
  <si>
    <t>ОКОНЧАНИЕ ГОНКИ: 15ч 50м</t>
  </si>
  <si>
    <t>№ ЕКП 2025: 2008020019030023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</si>
  <si>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</si>
  <si>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</si>
  <si>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</si>
  <si>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</si>
  <si>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</si>
  <si>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</si>
  <si>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</si>
  <si>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</si>
  <si>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</si>
  <si>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</si>
  <si>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</si>
  <si>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Бахтина Т.Н. (ВК, г. Санкт-Петербург)</t>
  </si>
  <si>
    <t>ДИСТАНЦИЯ (км): ДЛИНА КРУГА/КРУГОВ</t>
  </si>
  <si>
    <t>1,5 км/20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</si>
  <si>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</si>
  <si>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</si>
  <si>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</si>
  <si>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</si>
  <si>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</si>
  <si>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</si>
  <si>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</si>
  <si>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</si>
  <si>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</si>
  <si>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</si>
  <si>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</si>
  <si>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</si>
  <si>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</si>
  <si>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</si>
  <si>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</si>
  <si>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</si>
  <si>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+18+ 22,0</t>
  </si>
  <si>
    <t>Субъектов РФ</t>
  </si>
  <si>
    <t>МС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</si>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</sst>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4" fontId="10" fillId="0" borderId="0" xfId="1" applyNumberFormat="1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4" fillId="0" borderId="0" xfId="4" applyNumberFormat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5">
    <cellStyle name="Обычный" xfId="0" builtinId="0"/>
    <cellStyle name="Обычный 2" xfId="2" xr:uid="{D95ACC03-67A8-4AD6-AB92-3CD301FFE8E3}"/>
    <cellStyle name="Обычный 2 3" xfId="1" xr:uid="{2E2F8B8E-B68C-46B3-8822-201BA14069D3}"/>
    <cellStyle name="Обычный_ID4938_RS_1" xfId="4" xr:uid="{2F32FE88-1E0C-4F03-942E-0F377A247BD7}"/>
    <cellStyle name="Обычный_Стартовый протокол Смирнов_20101106_Results" xfId="3" xr:uid="{41856A50-6306-4B56-AA4A-25FF9689766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280304</xdr:colOff>
      <xdr:row>1</xdr:row>
      <xdr:rowOff>46264</xdr:rowOff>
    </xdr:from>
    <xdr:to>
      <xdr:col>2</xdr:col>
      <xdr:colOff>113595</xdr:colOff>
      <xdr:row>4</xdr:row>
      <xdr:rowOff>91012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DB0C36-8B8F-4EEB-A3DF-77EAA763345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4" y="376464"/>
          <a:ext cx="861991" cy="1035348"/>
        </a:xfrm>
        <a:prstGeom prst="rect">
          <a:avLst/>
        </a:prstGeom>
      </xdr:spPr>
    </xdr:pic>
    <xdr:clientData/>
  </xdr:twoCellAnchor>
  <xdr:twoCellAnchor editAs="oneCell">
    <xdr:from>
      <xdr:col>2</xdr:col>
      <xdr:colOff>757373</xdr:colOff>
      <xdr:row>1</xdr:row>
      <xdr:rowOff>43545</xdr:rowOff>
    </xdr:from>
    <xdr:to>
      <xdr:col>3</xdr:col>
      <xdr:colOff>1089585</xdr:colOff>
      <xdr:row>4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6C29C0-DB39-4962-A147-77F9C878DB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073" y="373745"/>
          <a:ext cx="1627612" cy="1034142"/>
        </a:xfrm>
        <a:prstGeom prst="rect">
          <a:avLst/>
        </a:prstGeom>
      </xdr:spPr>
    </xdr:pic>
    <xdr:clientData/>
  </xdr:twoCellAnchor>
  <xdr:twoCellAnchor editAs="oneCell">
    <xdr:from>
      <xdr:col>34</xdr:col>
      <xdr:colOff>517658</xdr:colOff>
      <xdr:row>0</xdr:row>
      <xdr:rowOff>231321</xdr:rowOff>
    </xdr:from>
    <xdr:to>
      <xdr:col>35</xdr:col>
      <xdr:colOff>312965</xdr:colOff>
      <xdr:row>5</xdr:row>
      <xdr:rowOff>117991</xdr:rowOff>
    </xdr:to>
    <xdr:pic>
      <xdr:nvPicPr>
        <xdr:cNvPr id="4" name="Рисунок 3" descr="C:\Users\Лена\Downloads\Pobeda80_logo_main.png">
          <a:extLst>
            <a:ext uri="{FF2B5EF4-FFF2-40B4-BE49-F238E27FC236}">
              <a16:creationId xmlns:a16="http://schemas.microsoft.com/office/drawing/2014/main" id="{D4B67CB0-3A28-4C68-8891-DC8EBEA1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0608" y="231321"/>
          <a:ext cx="804957" cy="132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235855</xdr:colOff>
      <xdr:row>0</xdr:row>
      <xdr:rowOff>213178</xdr:rowOff>
    </xdr:from>
    <xdr:to>
      <xdr:col>32</xdr:col>
      <xdr:colOff>104324</xdr:colOff>
      <xdr:row>4</xdr:row>
      <xdr:rowOff>19825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FDADD91-13F9-4ECB-9404-09DAF7EA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02950" y="213178"/>
          <a:ext cx="1113974" cy="1127447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</xdr:colOff>
      <xdr:row>0</xdr:row>
      <xdr:rowOff>0</xdr:rowOff>
    </xdr:from>
    <xdr:to>
      <xdr:col>31</xdr:col>
      <xdr:colOff>861785</xdr:colOff>
      <xdr:row>5</xdr:row>
      <xdr:rowOff>52638</xdr:rowOff>
    </xdr:to>
    <xdr:pic>
      <xdr:nvPicPr>
        <xdr:cNvPr id="6" name="Рисунок 5" descr="C:\Users\Лена\Downloads\Pobeda80_logo_main.png">
          <a:extLst>
            <a:ext uri="{FF2B5EF4-FFF2-40B4-BE49-F238E27FC236}">
              <a16:creationId xmlns:a16="http://schemas.microsoft.com/office/drawing/2014/main" id="{336BA4CA-BFF6-4BC5-8536-52EEADD2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2950" y="0"/>
          <a:ext cx="861785" cy="148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50;&#1088;&#1080;&#1090;&#1077;&#1088;&#1080;&#1091;&#1084;/&#1055;&#1056;%20&#1048;%20&#1063;&#1056;%20&#1082;&#1088;&#1080;&#1090;&#1077;&#1088;&#1080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писок ПР девушки"/>
      <sheetName val="список ПР юниорки"/>
      <sheetName val="список ЧР женщины"/>
      <sheetName val="ГК девушки"/>
      <sheetName val="ГК юниорки"/>
      <sheetName val="ГК женщины"/>
    </sheetNames>
    <sheetDataSet>
      <sheetData sheetId="0">
        <row r="2">
          <cell r="A2">
            <v>1</v>
          </cell>
          <cell r="B2">
            <v>10015258282</v>
          </cell>
          <cell r="C2" t="str">
            <v>Кавун Светлана Михайловна</v>
          </cell>
          <cell r="D2">
            <v>35417</v>
          </cell>
          <cell r="E2" t="str">
            <v>КМС</v>
          </cell>
          <cell r="F2" t="str">
            <v>Иркутская область</v>
          </cell>
          <cell r="G2" t="str">
            <v>СШОР ШВСМ г.Иркутск, клуб "Байкал-ДВ"</v>
          </cell>
        </row>
        <row r="3">
          <cell r="A3">
            <v>2</v>
          </cell>
          <cell r="B3" t="str">
            <v>100 528 041 54</v>
          </cell>
          <cell r="C3" t="str">
            <v>Саблина Валерия Степановна</v>
          </cell>
          <cell r="D3">
            <v>37537</v>
          </cell>
          <cell r="E3" t="str">
            <v>МС</v>
          </cell>
          <cell r="F3" t="str">
            <v>Иркутская область</v>
          </cell>
          <cell r="G3" t="str">
            <v>МБУ ДО СШ "Юность" Шелехов, Иркутская обл.</v>
          </cell>
        </row>
        <row r="4">
          <cell r="A4">
            <v>10</v>
          </cell>
          <cell r="B4" t="str">
            <v>100 235 248 07</v>
          </cell>
          <cell r="C4" t="str">
            <v>Мартынова Гюнель Сейрановна</v>
          </cell>
          <cell r="D4">
            <v>36183</v>
          </cell>
          <cell r="E4" t="str">
            <v>МС</v>
          </cell>
          <cell r="F4" t="str">
            <v>Республика Адыгея</v>
          </cell>
          <cell r="G4" t="str">
            <v>ГБО ДО РА СШОР по велосипедному спорту ЦСКА</v>
          </cell>
        </row>
        <row r="5">
          <cell r="A5">
            <v>11</v>
          </cell>
          <cell r="B5">
            <v>10093888708</v>
          </cell>
          <cell r="C5" t="str">
            <v>Арчибасова Елизавета Алексеевна</v>
          </cell>
          <cell r="D5">
            <v>36544</v>
          </cell>
          <cell r="E5" t="str">
            <v>МС</v>
          </cell>
          <cell r="F5" t="str">
            <v>Республика Адыгея</v>
          </cell>
          <cell r="G5" t="str">
            <v>ГБО ДО РА СШОР по велосипедному спорту ЦСКА</v>
          </cell>
        </row>
        <row r="6">
          <cell r="A6">
            <v>12</v>
          </cell>
          <cell r="B6" t="str">
            <v>101 197 564 83</v>
          </cell>
          <cell r="C6" t="str">
            <v>Винник Ангелина Витальевна</v>
          </cell>
          <cell r="D6">
            <v>38441</v>
          </cell>
          <cell r="E6" t="str">
            <v>МС</v>
          </cell>
          <cell r="F6" t="str">
            <v>Республика Адыгея</v>
          </cell>
          <cell r="G6" t="str">
            <v xml:space="preserve">ГБО ДО РА СШОР по велосипедному спорту </v>
          </cell>
        </row>
        <row r="7">
          <cell r="A7">
            <v>13</v>
          </cell>
          <cell r="B7" t="str">
            <v>101 082 616 80</v>
          </cell>
          <cell r="C7" t="str">
            <v>Стрижова Ксения Аркадьевна</v>
          </cell>
          <cell r="D7">
            <v>38526</v>
          </cell>
          <cell r="E7" t="str">
            <v>КМС</v>
          </cell>
          <cell r="F7" t="str">
            <v>Республика Адыгея</v>
          </cell>
          <cell r="G7" t="str">
            <v xml:space="preserve">ГБО ДО РА СШОР по велосипедному спорту </v>
          </cell>
        </row>
        <row r="8">
          <cell r="A8">
            <v>14</v>
          </cell>
          <cell r="B8" t="str">
            <v>100 349 478 68</v>
          </cell>
          <cell r="C8" t="str">
            <v>Комина Марина Александровна</v>
          </cell>
          <cell r="D8">
            <v>36839</v>
          </cell>
          <cell r="E8" t="str">
            <v>МС</v>
          </cell>
          <cell r="F8" t="str">
            <v>Самарская область</v>
          </cell>
          <cell r="G8" t="str">
            <v>ГАУ ДО СО СШОР №7- ЦСКА</v>
          </cell>
        </row>
        <row r="9">
          <cell r="A9">
            <v>16</v>
          </cell>
          <cell r="B9" t="str">
            <v>100 235 008 58</v>
          </cell>
          <cell r="C9" t="str">
            <v>Кузнецова Ирина Михайловна</v>
          </cell>
          <cell r="D9">
            <v>35854</v>
          </cell>
          <cell r="E9" t="str">
            <v>МС</v>
          </cell>
          <cell r="F9" t="str">
            <v>Санкт-Петербург</v>
          </cell>
          <cell r="G9" t="str">
            <v>ГБУ ДО СШОР им.В.Коренькова</v>
          </cell>
        </row>
        <row r="10">
          <cell r="A10">
            <v>17</v>
          </cell>
          <cell r="B10" t="str">
            <v>100 360 646 81</v>
          </cell>
          <cell r="C10" t="str">
            <v>Новикова Кристина Игоревна</v>
          </cell>
          <cell r="D10">
            <v>37700</v>
          </cell>
          <cell r="E10" t="str">
            <v>МС</v>
          </cell>
          <cell r="F10" t="str">
            <v>Санкт-Петербург</v>
          </cell>
          <cell r="G10" t="str">
            <v>ГБУ ДО СШОР им.В.Коренькова СГУОР</v>
          </cell>
        </row>
        <row r="11">
          <cell r="A11">
            <v>18</v>
          </cell>
          <cell r="B11" t="str">
            <v>101 013 838 75</v>
          </cell>
          <cell r="C11" t="str">
            <v>Бек Анастасия Анатольевна</v>
          </cell>
          <cell r="D11">
            <v>38568</v>
          </cell>
          <cell r="E11" t="str">
            <v>МС</v>
          </cell>
          <cell r="F11" t="str">
            <v>Санкт-Петербург</v>
          </cell>
          <cell r="G11" t="str">
            <v>ГБУ ДО СШОР им.В.Коренькова</v>
          </cell>
        </row>
        <row r="12">
          <cell r="A12">
            <v>19</v>
          </cell>
          <cell r="B12" t="str">
            <v>100 883 441 46</v>
          </cell>
          <cell r="C12" t="str">
            <v>Мучкаева Людмила Игоревна</v>
          </cell>
          <cell r="D12">
            <v>38624</v>
          </cell>
          <cell r="E12" t="str">
            <v>МС</v>
          </cell>
          <cell r="F12" t="str">
            <v>Санкт-Петербург</v>
          </cell>
          <cell r="G12" t="str">
            <v>СПб ГБУ ДО СШОР Петродворцового района СГУОР</v>
          </cell>
        </row>
        <row r="13">
          <cell r="A13">
            <v>20</v>
          </cell>
          <cell r="B13" t="str">
            <v>100 930 692 58</v>
          </cell>
          <cell r="C13" t="str">
            <v>Богданова Алена Сергеевна</v>
          </cell>
          <cell r="D13">
            <v>38836</v>
          </cell>
          <cell r="E13" t="str">
            <v>МС</v>
          </cell>
          <cell r="F13" t="str">
            <v>Санкт-Петербург</v>
          </cell>
          <cell r="G13" t="str">
            <v>СПб ГБУ ДО СШОР Петродворцового района</v>
          </cell>
        </row>
        <row r="14">
          <cell r="A14">
            <v>21</v>
          </cell>
          <cell r="B14" t="str">
            <v>100 924 213 78</v>
          </cell>
          <cell r="C14" t="str">
            <v>Бор Елизавета Сергеевна</v>
          </cell>
          <cell r="D14">
            <v>38855</v>
          </cell>
          <cell r="E14" t="str">
            <v>МС</v>
          </cell>
          <cell r="F14" t="str">
            <v>Санкт-Петербург</v>
          </cell>
          <cell r="G14" t="str">
            <v>ГБУ ДО СШОР им.В.Коренькова СГУОР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31</v>
          </cell>
          <cell r="B17">
            <v>10112463400</v>
          </cell>
          <cell r="C17" t="str">
            <v>Сашенкова Александра Олеговна</v>
          </cell>
          <cell r="D17">
            <v>39458</v>
          </cell>
          <cell r="E17" t="str">
            <v>КМС</v>
          </cell>
          <cell r="F17" t="str">
            <v>Москва</v>
          </cell>
          <cell r="G17" t="str">
            <v>ГБПОУ "МССУОР №2" Москомспорта</v>
          </cell>
        </row>
        <row r="18">
          <cell r="A18">
            <v>34</v>
          </cell>
          <cell r="B18" t="str">
            <v>101 407 084 83</v>
          </cell>
          <cell r="C18" t="str">
            <v>Круглова Юлия Александровна</v>
          </cell>
          <cell r="D18">
            <v>39459</v>
          </cell>
          <cell r="E18" t="str">
            <v>КМС</v>
          </cell>
          <cell r="F18" t="str">
            <v>Республика Башкортостан</v>
          </cell>
          <cell r="G18" t="str">
            <v>АНО ВСК "Велоспорт Башкортостана"</v>
          </cell>
        </row>
        <row r="19">
          <cell r="A19">
            <v>35</v>
          </cell>
          <cell r="B19" t="str">
            <v>101 441 407 68</v>
          </cell>
          <cell r="C19" t="str">
            <v>Ахмадуллина Алина Рушановна</v>
          </cell>
          <cell r="D19">
            <v>39689</v>
          </cell>
          <cell r="E19" t="str">
            <v>1 СР</v>
          </cell>
          <cell r="F19" t="str">
            <v>Республика Башкортостан</v>
          </cell>
          <cell r="G19" t="str">
            <v>МАУ ДО СШОР Белорецкого района</v>
          </cell>
        </row>
        <row r="20">
          <cell r="A20">
            <v>36</v>
          </cell>
          <cell r="B20" t="str">
            <v>101 407 098 00</v>
          </cell>
          <cell r="C20" t="str">
            <v>Миронова Алена Евгеньевна</v>
          </cell>
          <cell r="D20">
            <v>39763</v>
          </cell>
          <cell r="E20" t="str">
            <v>КМС</v>
          </cell>
          <cell r="F20" t="str">
            <v>Республика Башкортостан</v>
          </cell>
          <cell r="G20" t="str">
            <v>АНО ВСК "Велоспорт Башкортостана"</v>
          </cell>
        </row>
        <row r="21">
          <cell r="A21">
            <v>37</v>
          </cell>
          <cell r="B21" t="str">
            <v>101 046 178 17</v>
          </cell>
          <cell r="C21" t="str">
            <v>Юдакова Ирина Владимировна</v>
          </cell>
          <cell r="D21">
            <v>39203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№7</v>
          </cell>
        </row>
        <row r="22">
          <cell r="A22">
            <v>38</v>
          </cell>
          <cell r="B22" t="str">
            <v>101 280 993 92</v>
          </cell>
          <cell r="C22" t="str">
            <v>Лукина Ангелина Николаевна</v>
          </cell>
          <cell r="D22">
            <v>39776</v>
          </cell>
          <cell r="E22" t="str">
            <v>КМС</v>
          </cell>
          <cell r="F22" t="str">
            <v>Самарская область</v>
          </cell>
          <cell r="G22" t="str">
            <v>ГАУ ДО СО СШОР №8</v>
          </cell>
        </row>
        <row r="23">
          <cell r="A23">
            <v>39</v>
          </cell>
          <cell r="B23" t="str">
            <v>100 956 616 83</v>
          </cell>
          <cell r="C23" t="str">
            <v>Исмагилова Лилия Ренатовна</v>
          </cell>
          <cell r="D23">
            <v>39098</v>
          </cell>
          <cell r="E23" t="str">
            <v>МС</v>
          </cell>
          <cell r="F23" t="str">
            <v>Санкт-Петербург</v>
          </cell>
          <cell r="G23" t="str">
            <v>ГБУ ДО СШОР им.В.Коренькова</v>
          </cell>
        </row>
        <row r="24">
          <cell r="A24">
            <v>40</v>
          </cell>
          <cell r="B24" t="str">
            <v>101 176 840 20</v>
          </cell>
          <cell r="C24" t="str">
            <v>Дикая Арина Александровна</v>
          </cell>
          <cell r="D24">
            <v>39268</v>
          </cell>
          <cell r="E24" t="str">
            <v>КМС</v>
          </cell>
          <cell r="F24" t="str">
            <v>Санкт-Петербург</v>
          </cell>
          <cell r="G24" t="str">
            <v>ГБУ ДО СШОР им.В.Коренькова СГУОР</v>
          </cell>
        </row>
        <row r="25">
          <cell r="A25">
            <v>41</v>
          </cell>
          <cell r="B25" t="str">
            <v>101 237 837 04</v>
          </cell>
          <cell r="C25" t="str">
            <v>Таджиева Алина Ринатовна</v>
          </cell>
          <cell r="D25">
            <v>39323</v>
          </cell>
          <cell r="E25" t="str">
            <v>МС</v>
          </cell>
          <cell r="F25" t="str">
            <v>Санкт-Петербург</v>
          </cell>
          <cell r="G25" t="str">
            <v>ГБОУ ШИ «Олимпийский Резерв»</v>
          </cell>
        </row>
        <row r="26">
          <cell r="A26">
            <v>42</v>
          </cell>
          <cell r="B26" t="str">
            <v>101 055 267 85</v>
          </cell>
          <cell r="C26" t="str">
            <v>Касимова Виолетта Альбертовна</v>
          </cell>
          <cell r="D26">
            <v>39379</v>
          </cell>
          <cell r="E26" t="str">
            <v>КМС</v>
          </cell>
          <cell r="F26" t="str">
            <v>Санкт-Петербург</v>
          </cell>
          <cell r="G26" t="str">
            <v>ГБОУ ШИ «Олимпийский Резерв»</v>
          </cell>
        </row>
        <row r="27">
          <cell r="A27">
            <v>43</v>
          </cell>
          <cell r="B27" t="str">
            <v>101 135 144 34</v>
          </cell>
          <cell r="C27" t="str">
            <v>Горбаченко Полина Ильинична</v>
          </cell>
          <cell r="D27">
            <v>39413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 СГУОР</v>
          </cell>
        </row>
        <row r="28">
          <cell r="A28">
            <v>44</v>
          </cell>
          <cell r="B28" t="str">
            <v>101 374 501 92</v>
          </cell>
          <cell r="C28" t="str">
            <v>Галкина Кристина Игоревна</v>
          </cell>
          <cell r="D28">
            <v>39453</v>
          </cell>
          <cell r="E28" t="str">
            <v>КМС</v>
          </cell>
          <cell r="F28" t="str">
            <v>Санкт-Петербург</v>
          </cell>
          <cell r="G28" t="str">
            <v>ГБОУ ШИ «Олимпийский Резерв»</v>
          </cell>
        </row>
        <row r="29">
          <cell r="A29">
            <v>45</v>
          </cell>
          <cell r="B29" t="str">
            <v>101 172 764 18</v>
          </cell>
          <cell r="C29" t="str">
            <v>Корчебная Ольга Сергеевна</v>
          </cell>
          <cell r="D29">
            <v>39475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46</v>
          </cell>
          <cell r="B30" t="str">
            <v>101 301 799 43</v>
          </cell>
          <cell r="C30" t="str">
            <v>Хатунцева Александра Васильевна</v>
          </cell>
          <cell r="D30">
            <v>39478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47</v>
          </cell>
          <cell r="B31">
            <v>10137268320</v>
          </cell>
          <cell r="C31" t="str">
            <v>Грибова Марина Анатольевна</v>
          </cell>
          <cell r="D31">
            <v>39488</v>
          </cell>
          <cell r="E31" t="str">
            <v>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48</v>
          </cell>
          <cell r="B32" t="str">
            <v>101 375 501 25</v>
          </cell>
          <cell r="C32" t="str">
            <v>Шипилова Дарья Дмитриевна</v>
          </cell>
          <cell r="D32">
            <v>39501</v>
          </cell>
          <cell r="E32" t="str">
            <v>КМС</v>
          </cell>
          <cell r="F32" t="str">
            <v>Санкт-Петербург</v>
          </cell>
          <cell r="G32" t="str">
            <v>ГБОУ ШИ «Олимпийский Резерв»</v>
          </cell>
        </row>
        <row r="33">
          <cell r="A33">
            <v>49</v>
          </cell>
          <cell r="B33" t="str">
            <v>101 405 726 83</v>
          </cell>
          <cell r="C33" t="str">
            <v>Гончарова Варвара Викторовна</v>
          </cell>
          <cell r="D33">
            <v>39626</v>
          </cell>
          <cell r="E33" t="str">
            <v>КМС</v>
          </cell>
          <cell r="F33" t="str">
            <v>Санкт-Петербург</v>
          </cell>
          <cell r="G33" t="str">
            <v>ГБОУ ШИ «Олимпийский Резерв»</v>
          </cell>
        </row>
        <row r="34">
          <cell r="A34">
            <v>51</v>
          </cell>
          <cell r="B34" t="str">
            <v>101 374 394 82</v>
          </cell>
          <cell r="C34" t="str">
            <v>ДЕМИДОВА Ирина Алексеевна</v>
          </cell>
          <cell r="D34">
            <v>40245</v>
          </cell>
          <cell r="E34" t="str">
            <v>2 СР</v>
          </cell>
          <cell r="F34" t="str">
            <v>Забайкальский край</v>
          </cell>
          <cell r="G34" t="str">
            <v>ГБУДО "СШОР № 1" Забайкальского края</v>
          </cell>
        </row>
        <row r="35">
          <cell r="A35">
            <v>52</v>
          </cell>
          <cell r="B35" t="str">
            <v>101 419 828 23</v>
          </cell>
          <cell r="C35" t="str">
            <v>КАРАНДАЕВА Анастасия Андреевна</v>
          </cell>
          <cell r="D35">
            <v>40343</v>
          </cell>
          <cell r="E35" t="str">
            <v>1 СР</v>
          </cell>
          <cell r="F35" t="str">
            <v>Забайкальский край</v>
          </cell>
          <cell r="G35" t="str">
            <v>ГБУДО "СШОР № 1" Забайкальского края</v>
          </cell>
        </row>
        <row r="36">
          <cell r="A36">
            <v>53</v>
          </cell>
          <cell r="B36" t="str">
            <v>101 406 976 72</v>
          </cell>
          <cell r="C36" t="str">
            <v>ХАЛАИМОВА Ирина Дмитриевна</v>
          </cell>
          <cell r="D36">
            <v>40036</v>
          </cell>
          <cell r="E36" t="str">
            <v>КМС</v>
          </cell>
          <cell r="F36" t="str">
            <v>Иркутская область</v>
          </cell>
          <cell r="G36" t="str">
            <v>ОГКУ ДО СШОР "ОЛИМПИЕЦ" клуб "Байкал-ДВ",  Усолье-Сибирское</v>
          </cell>
        </row>
        <row r="37">
          <cell r="A37">
            <v>54</v>
          </cell>
          <cell r="B37" t="str">
            <v>101 326 079 73</v>
          </cell>
          <cell r="C37" t="str">
            <v>БЕЛЬКОВА Яна Александровна</v>
          </cell>
          <cell r="D37">
            <v>40063</v>
          </cell>
          <cell r="E37" t="str">
            <v>КМС</v>
          </cell>
          <cell r="F37" t="str">
            <v>Иркутская область</v>
          </cell>
          <cell r="G37" t="str">
            <v>ОГКУ ДО СШОР "ОЛИМПИЕЦ" клуб "Байкал-ДВ",  Усолье-Сибирское</v>
          </cell>
        </row>
        <row r="38">
          <cell r="A38">
            <v>55</v>
          </cell>
          <cell r="B38" t="str">
            <v>101 326 372 75</v>
          </cell>
          <cell r="C38" t="str">
            <v>САМОДЕЕНКО Дарья Сергеевна</v>
          </cell>
          <cell r="D38">
            <v>40070</v>
          </cell>
          <cell r="E38" t="str">
            <v>КМС</v>
          </cell>
          <cell r="F38" t="str">
            <v>Иркутская область</v>
          </cell>
          <cell r="G38" t="str">
            <v>ОГКУ ДО СШОР "ОЛИМПИЕЦ" клуб "Байкал-ДВ",  Усолье-Сибирское</v>
          </cell>
        </row>
        <row r="39">
          <cell r="A39">
            <v>56</v>
          </cell>
          <cell r="B39" t="str">
            <v>101 630 028 24</v>
          </cell>
          <cell r="C39" t="str">
            <v>КОНОВАЛОВА Елизавета Юрьевна</v>
          </cell>
          <cell r="D39">
            <v>40692</v>
          </cell>
          <cell r="E39" t="str">
            <v>1 СР</v>
          </cell>
          <cell r="F39" t="str">
            <v>Иркутская область</v>
          </cell>
          <cell r="G39" t="str">
            <v>ОГКУ ДО СШОР "ОЛИМПИЕЦ" клуб "Байкал-ДВ",  Усолье-Сибирское</v>
          </cell>
        </row>
        <row r="40">
          <cell r="A40">
            <v>61</v>
          </cell>
          <cell r="B40" t="str">
            <v>101 436 190 89</v>
          </cell>
          <cell r="C40" t="str">
            <v>ВОЛКОВА Дарина Сергеевна</v>
          </cell>
          <cell r="D40">
            <v>40061</v>
          </cell>
          <cell r="E40" t="str">
            <v>КМС</v>
          </cell>
          <cell r="F40" t="str">
            <v>Республика Башкортостан</v>
          </cell>
          <cell r="G40" t="str">
            <v>МАУ ДО СШОР Белорецкого района</v>
          </cell>
        </row>
        <row r="41">
          <cell r="A41">
            <v>62</v>
          </cell>
          <cell r="B41" t="str">
            <v>101 618 369 05</v>
          </cell>
          <cell r="C41" t="str">
            <v>Килина Анна Денисовна</v>
          </cell>
          <cell r="D41">
            <v>40081</v>
          </cell>
          <cell r="E41" t="str">
            <v>2 СР</v>
          </cell>
          <cell r="F41" t="str">
            <v>Республика Башкортостан</v>
          </cell>
          <cell r="G41" t="str">
            <v>ГАУ ДО СШОР по велоспорту РБ</v>
          </cell>
        </row>
        <row r="42">
          <cell r="A42">
            <v>63</v>
          </cell>
          <cell r="B42" t="str">
            <v>101 551 070 24</v>
          </cell>
          <cell r="C42" t="str">
            <v>ЛЕОНОВА Рената Денисовна</v>
          </cell>
          <cell r="D42">
            <v>40082</v>
          </cell>
          <cell r="E42" t="str">
            <v>1 СР</v>
          </cell>
          <cell r="F42" t="str">
            <v>Республика Башкортостан</v>
          </cell>
          <cell r="G42" t="str">
            <v>ГАУ ДО СШОР по велоспорту РБ</v>
          </cell>
        </row>
        <row r="43">
          <cell r="A43">
            <v>64</v>
          </cell>
          <cell r="B43" t="str">
            <v>101 525 474 36</v>
          </cell>
          <cell r="C43" t="str">
            <v>КАГАРМАНОВА Аделина Маратовна</v>
          </cell>
          <cell r="D43">
            <v>40167</v>
          </cell>
          <cell r="E43" t="str">
            <v>2 СР</v>
          </cell>
          <cell r="F43" t="str">
            <v>Республика Башкортостан</v>
          </cell>
          <cell r="G43" t="str">
            <v>МАУ ДО СШ №1 МР Ишимбайский район РБ</v>
          </cell>
        </row>
        <row r="44">
          <cell r="A44">
            <v>65</v>
          </cell>
          <cell r="B44" t="str">
            <v>101 642 699 85</v>
          </cell>
          <cell r="C44" t="str">
            <v>Кусакина Арина Андреевна</v>
          </cell>
          <cell r="D44">
            <v>40314</v>
          </cell>
          <cell r="E44" t="str">
            <v>2 СР</v>
          </cell>
          <cell r="F44" t="str">
            <v>Республика Башкортостан</v>
          </cell>
          <cell r="G44" t="str">
            <v>МАУ ДО СШ №1 МР Ишимбайский район РБ</v>
          </cell>
        </row>
        <row r="45">
          <cell r="A45">
            <v>66</v>
          </cell>
          <cell r="B45" t="str">
            <v>101 462 952 79</v>
          </cell>
          <cell r="C45" t="str">
            <v>ГУЛИНА Юлия Вячеславовна</v>
          </cell>
          <cell r="D45">
            <v>40368</v>
          </cell>
          <cell r="E45" t="str">
            <v>2 СР</v>
          </cell>
          <cell r="F45" t="str">
            <v>Республика Башкортостан</v>
          </cell>
          <cell r="G45" t="str">
            <v>ГАУ ДО СШОР по велоспорту РБ</v>
          </cell>
        </row>
        <row r="46">
          <cell r="A46">
            <v>67</v>
          </cell>
          <cell r="B46" t="str">
            <v>101 484 684 83</v>
          </cell>
          <cell r="C46" t="str">
            <v>СМОЛЕНКО Екатерина Сергеевна</v>
          </cell>
          <cell r="D46">
            <v>40522</v>
          </cell>
          <cell r="E46" t="str">
            <v>2 СР</v>
          </cell>
          <cell r="F46" t="str">
            <v>Республика Башкортостан</v>
          </cell>
          <cell r="G46" t="str">
            <v>ГАУ ДО СШОР по велоспорту РБ</v>
          </cell>
        </row>
        <row r="47">
          <cell r="A47">
            <v>68</v>
          </cell>
          <cell r="B47" t="str">
            <v>101 592 631 69</v>
          </cell>
          <cell r="C47" t="str">
            <v>Утегалиева Камилла Шамилевна</v>
          </cell>
          <cell r="D47">
            <v>40637</v>
          </cell>
          <cell r="E47" t="str">
            <v>3 СР</v>
          </cell>
          <cell r="F47" t="str">
            <v>Республика Башкортостан</v>
          </cell>
          <cell r="G47" t="str">
            <v>МАУ ДО СШ №1 МР Ишимбайский район РБ</v>
          </cell>
        </row>
        <row r="48">
          <cell r="A48">
            <v>70</v>
          </cell>
          <cell r="B48" t="str">
            <v>101 609 797 66</v>
          </cell>
          <cell r="C48" t="str">
            <v>Шарипова Екатерина Сергеевна</v>
          </cell>
          <cell r="D48">
            <v>40697</v>
          </cell>
          <cell r="E48" t="str">
            <v>2 СР</v>
          </cell>
          <cell r="F48" t="str">
            <v>Республика Башкортостан</v>
          </cell>
          <cell r="G48" t="str">
            <v>МАУ ДО СШ №1 МР Ишимбайский район РБ</v>
          </cell>
        </row>
        <row r="49">
          <cell r="A49">
            <v>71</v>
          </cell>
          <cell r="B49" t="str">
            <v>101 649 735 40</v>
          </cell>
          <cell r="C49" t="str">
            <v>Стулова Дарья Сергеевна</v>
          </cell>
          <cell r="D49">
            <v>40797</v>
          </cell>
          <cell r="E49" t="str">
            <v>2 СР</v>
          </cell>
          <cell r="F49" t="str">
            <v>Республика Башкортостан</v>
          </cell>
          <cell r="G49" t="str">
            <v>ГАУ ДО СШОР по велоспорту РБ</v>
          </cell>
        </row>
        <row r="50">
          <cell r="A50">
            <v>72</v>
          </cell>
          <cell r="B50">
            <v>10165374674</v>
          </cell>
          <cell r="C50" t="str">
            <v>Халитова Диана Артуровна</v>
          </cell>
          <cell r="D50">
            <v>40807</v>
          </cell>
          <cell r="E50" t="str">
            <v>2 СР</v>
          </cell>
          <cell r="F50" t="str">
            <v>Республика Башкортостан</v>
          </cell>
          <cell r="G50" t="str">
            <v>МАУ ДО СШОР Белорецкого района</v>
          </cell>
        </row>
        <row r="51">
          <cell r="A51">
            <v>73</v>
          </cell>
          <cell r="B51" t="str">
            <v>101 315 471 38</v>
          </cell>
          <cell r="C51" t="str">
            <v>ПРОНИНА Анастасия Денисовна</v>
          </cell>
          <cell r="D51">
            <v>39814</v>
          </cell>
          <cell r="E51" t="str">
            <v>1 СР</v>
          </cell>
          <cell r="F51" t="str">
            <v>Самарская область</v>
          </cell>
          <cell r="G51" t="str">
            <v>ГАУ ДО СО СШОР 7</v>
          </cell>
        </row>
        <row r="52">
          <cell r="A52">
            <v>74</v>
          </cell>
          <cell r="B52" t="str">
            <v>101 280 999 01</v>
          </cell>
          <cell r="C52" t="str">
            <v>ПИРОГОВА Анастасия Владимировна</v>
          </cell>
          <cell r="D52">
            <v>40058</v>
          </cell>
          <cell r="E52" t="str">
            <v>КМС</v>
          </cell>
          <cell r="F52" t="str">
            <v>Самарская область</v>
          </cell>
          <cell r="G52" t="str">
            <v>ГАУ ДО СО СШОР 7</v>
          </cell>
        </row>
        <row r="53">
          <cell r="A53">
            <v>75</v>
          </cell>
          <cell r="B53" t="str">
            <v>101 508 824 70</v>
          </cell>
          <cell r="C53" t="str">
            <v>ХАРЛАМОВА Софья Сергеевна</v>
          </cell>
          <cell r="D53">
            <v>40071</v>
          </cell>
          <cell r="E53" t="str">
            <v>КМС</v>
          </cell>
          <cell r="F53" t="str">
            <v>Самарская область</v>
          </cell>
          <cell r="G53" t="str">
            <v>ГАУ ДО СО СШОР 7</v>
          </cell>
        </row>
        <row r="54">
          <cell r="A54">
            <v>76</v>
          </cell>
          <cell r="B54" t="str">
            <v>101 440 697 37</v>
          </cell>
          <cell r="C54" t="str">
            <v>ЧЕРЕВАНЬ Елизавета Александровна</v>
          </cell>
          <cell r="D54">
            <v>40170</v>
          </cell>
          <cell r="E54" t="str">
            <v>1 СР</v>
          </cell>
          <cell r="F54" t="str">
            <v>Самарская область</v>
          </cell>
          <cell r="G54" t="str">
            <v>ГАУ ДО СО СШОР 7</v>
          </cell>
        </row>
        <row r="55">
          <cell r="A55">
            <v>77</v>
          </cell>
          <cell r="B55" t="str">
            <v>101 276 179 31</v>
          </cell>
          <cell r="C55" t="str">
            <v>ВАСЮКОВА Валерия Дмитриевна</v>
          </cell>
          <cell r="D55">
            <v>39814</v>
          </cell>
          <cell r="E55" t="str">
            <v>КМС</v>
          </cell>
          <cell r="F55" t="str">
            <v>Санкт-Петербург</v>
          </cell>
          <cell r="G55" t="str">
            <v xml:space="preserve">СПб ГБУ ДО СШОР «ШВСМ по велоспорту и триатлону»  </v>
          </cell>
        </row>
        <row r="56">
          <cell r="A56">
            <v>78</v>
          </cell>
          <cell r="B56" t="str">
            <v>101 314 616 56</v>
          </cell>
          <cell r="C56" t="str">
            <v>КАШТАНОВА Мария Павловна</v>
          </cell>
          <cell r="D56">
            <v>39844</v>
          </cell>
          <cell r="E56" t="str">
            <v>КМС</v>
          </cell>
          <cell r="F56" t="str">
            <v>Санкт-Петербург</v>
          </cell>
          <cell r="G56" t="str">
            <v>ГБУ ДО СШОР им. Коренькова</v>
          </cell>
        </row>
        <row r="57">
          <cell r="A57">
            <v>79</v>
          </cell>
          <cell r="B57" t="str">
            <v>101 399 987 67</v>
          </cell>
          <cell r="C57" t="str">
            <v>ЧЕРКАСОВА Серафима Дмитриевна</v>
          </cell>
          <cell r="D57">
            <v>39847</v>
          </cell>
          <cell r="E57" t="str">
            <v>КМС</v>
          </cell>
          <cell r="F57" t="str">
            <v>Санкт-Петербург</v>
          </cell>
          <cell r="G57" t="str">
            <v>ГБОУ ШИ «Олимпийский Резерв»-Тверь</v>
          </cell>
        </row>
        <row r="58">
          <cell r="A58">
            <v>80</v>
          </cell>
          <cell r="B58" t="str">
            <v>101 277 748 48</v>
          </cell>
          <cell r="C58" t="str">
            <v>ДЕМЕНКОВА Анастасия Александровна</v>
          </cell>
          <cell r="D58">
            <v>39967</v>
          </cell>
          <cell r="E58" t="str">
            <v>КМС</v>
          </cell>
          <cell r="F58" t="str">
            <v>Санкт-Петербург</v>
          </cell>
          <cell r="G58" t="str">
            <v xml:space="preserve">СПб ГБУ ДО СШОР «ШВСМ по велоспорту и триатлону»  </v>
          </cell>
        </row>
        <row r="59">
          <cell r="A59">
            <v>81</v>
          </cell>
          <cell r="B59" t="str">
            <v>101 252 493 13</v>
          </cell>
          <cell r="C59" t="str">
            <v>БОНДАРЕВА Екатерина Константиновна</v>
          </cell>
          <cell r="D59">
            <v>39982</v>
          </cell>
          <cell r="E59" t="str">
            <v>КМС</v>
          </cell>
          <cell r="F59" t="str">
            <v>Санкт-Петербург</v>
          </cell>
          <cell r="G59" t="str">
            <v>ГБОУ ШИ «Олимпийский Резерв»</v>
          </cell>
        </row>
        <row r="60">
          <cell r="A60">
            <v>82</v>
          </cell>
          <cell r="B60" t="str">
            <v>101 372 710 47</v>
          </cell>
          <cell r="C60" t="str">
            <v xml:space="preserve">КОСТИНА Ольга Николаевна </v>
          </cell>
          <cell r="D60">
            <v>40018</v>
          </cell>
          <cell r="E60" t="str">
            <v>КМС</v>
          </cell>
          <cell r="F60" t="str">
            <v>Санкт-Петербург</v>
          </cell>
          <cell r="G60" t="str">
            <v xml:space="preserve">СПб ГБУ ДО СШОР «ШВСМ по велоспорту и триатлону»  </v>
          </cell>
        </row>
        <row r="61">
          <cell r="A61">
            <v>83</v>
          </cell>
          <cell r="B61" t="str">
            <v>101 417 785 17</v>
          </cell>
          <cell r="C61" t="str">
            <v>ГОЛЫБИНА Ирина Владимировна</v>
          </cell>
          <cell r="D61">
            <v>40065</v>
          </cell>
          <cell r="E61" t="str">
            <v>КМС</v>
          </cell>
          <cell r="F61" t="str">
            <v>Санкт-Петербург</v>
          </cell>
          <cell r="G61" t="str">
            <v>ГБОУ ШИ «Олимпийский Резерв»</v>
          </cell>
        </row>
        <row r="62">
          <cell r="A62">
            <v>84</v>
          </cell>
          <cell r="B62">
            <v>10136909420</v>
          </cell>
          <cell r="C62" t="str">
            <v>АДЦЕЕВА Софья Юрьевна</v>
          </cell>
          <cell r="D62">
            <v>40172</v>
          </cell>
          <cell r="E62" t="str">
            <v>КМС</v>
          </cell>
          <cell r="F62" t="str">
            <v>Санкт-Петербург</v>
          </cell>
          <cell r="G62" t="str">
            <v>СПб ГБУ ДО СШОР Петродворцового  района</v>
          </cell>
        </row>
        <row r="63">
          <cell r="A63">
            <v>85</v>
          </cell>
          <cell r="B63" t="str">
            <v>101 440 577 14</v>
          </cell>
          <cell r="C63" t="str">
            <v>Пчельникова Виктория Денисовна</v>
          </cell>
          <cell r="D63">
            <v>40201</v>
          </cell>
          <cell r="E63" t="str">
            <v>1 СР</v>
          </cell>
          <cell r="F63" t="str">
            <v>Санкт-Петербург</v>
          </cell>
          <cell r="G63" t="str">
            <v>ГБОУ ШИ «Олимпийский Резерв»</v>
          </cell>
        </row>
        <row r="64">
          <cell r="A64">
            <v>86</v>
          </cell>
          <cell r="B64" t="str">
            <v>101 446 461 78</v>
          </cell>
          <cell r="C64" t="str">
            <v>РЕППО Эрика Алексеевна</v>
          </cell>
          <cell r="D64">
            <v>40295</v>
          </cell>
          <cell r="E64" t="str">
            <v>КМС</v>
          </cell>
          <cell r="F64" t="str">
            <v>Санкт-Петербург</v>
          </cell>
          <cell r="G64" t="str">
            <v xml:space="preserve">СПб ГБУ ДО СШОР «ШВСМ по велоспорту и триатлону»  </v>
          </cell>
        </row>
        <row r="65">
          <cell r="A65">
            <v>87</v>
          </cell>
          <cell r="B65" t="str">
            <v>101 446 476 93</v>
          </cell>
          <cell r="C65" t="str">
            <v>КОРОЛЕВА София Владимировна</v>
          </cell>
          <cell r="D65">
            <v>40324</v>
          </cell>
          <cell r="E65" t="str">
            <v>КМС</v>
          </cell>
          <cell r="F65" t="str">
            <v>Санкт-Петербург</v>
          </cell>
          <cell r="G65" t="str">
            <v xml:space="preserve">СПб ГБУ ДО СШОР «ШВСМ по велоспорту и триатлону»  </v>
          </cell>
        </row>
        <row r="66">
          <cell r="A66">
            <v>88</v>
          </cell>
          <cell r="B66">
            <v>10136740880</v>
          </cell>
          <cell r="C66" t="str">
            <v>МЕРШИНА ВалерияМаксимовна</v>
          </cell>
          <cell r="D66">
            <v>40357</v>
          </cell>
          <cell r="E66" t="str">
            <v>КМС</v>
          </cell>
          <cell r="F66" t="str">
            <v>Санкт-Петербург</v>
          </cell>
          <cell r="G66" t="str">
            <v>СПб ГБУ ДО СШОР Петродворцового  района</v>
          </cell>
        </row>
        <row r="67">
          <cell r="A67">
            <v>89</v>
          </cell>
          <cell r="B67" t="str">
            <v>101 417 804 36</v>
          </cell>
          <cell r="C67" t="str">
            <v>ГОЛЫБИНА Валентина Владимировна</v>
          </cell>
          <cell r="D67">
            <v>40463</v>
          </cell>
          <cell r="E67" t="str">
            <v>КМС</v>
          </cell>
          <cell r="F67" t="str">
            <v>Санкт-Петербург</v>
          </cell>
          <cell r="G67" t="str">
            <v xml:space="preserve">СПб ГБУ ДО СШОР «ШВСМ по велоспорту и триатлону»  </v>
          </cell>
        </row>
        <row r="68">
          <cell r="A68">
            <v>90</v>
          </cell>
          <cell r="B68" t="str">
            <v>101 649 784 89</v>
          </cell>
          <cell r="C68" t="str">
            <v>ЛУКЬЯНЕНКО Александра Вячеславовна</v>
          </cell>
          <cell r="D68">
            <v>40569</v>
          </cell>
          <cell r="E68" t="str">
            <v>1 СР</v>
          </cell>
          <cell r="F68" t="str">
            <v>Санкт-Петербург</v>
          </cell>
          <cell r="G68" t="str">
            <v>СПб ГБУ ДО СШОР Петродворцового района</v>
          </cell>
        </row>
        <row r="69">
          <cell r="A69">
            <v>91</v>
          </cell>
          <cell r="B69" t="str">
            <v>101 565 548 49</v>
          </cell>
          <cell r="C69" t="str">
            <v>ТУЧИНА Дарья Алексеевна</v>
          </cell>
          <cell r="D69">
            <v>40613</v>
          </cell>
          <cell r="E69" t="str">
            <v>КМС</v>
          </cell>
          <cell r="F69" t="str">
            <v>Санкт-Петербург</v>
          </cell>
          <cell r="G69" t="str">
            <v xml:space="preserve">СПб ГБУ ДО СШОР «ШВСМ по велоспорту и триатлону»  </v>
          </cell>
        </row>
        <row r="70">
          <cell r="A70">
            <v>92</v>
          </cell>
          <cell r="B70" t="str">
            <v>101 565 527 28</v>
          </cell>
          <cell r="C70" t="str">
            <v>АФАНАСЬЕВА Дарья Александровна</v>
          </cell>
          <cell r="D70">
            <v>40708</v>
          </cell>
          <cell r="E70" t="str">
            <v>КМС</v>
          </cell>
          <cell r="F70" t="str">
            <v>Санкт-Петербург</v>
          </cell>
          <cell r="G70" t="str">
            <v xml:space="preserve">СПб ГБУ ДО СШОР «ШВСМ по велоспорту и триатлону»  </v>
          </cell>
        </row>
        <row r="71">
          <cell r="A71">
            <v>93</v>
          </cell>
          <cell r="B71">
            <v>10147843845</v>
          </cell>
          <cell r="C71" t="str">
            <v>ФИЛИППОВА Анастасия Дмитриевна</v>
          </cell>
          <cell r="D71">
            <v>40823</v>
          </cell>
          <cell r="E71" t="str">
            <v>1 СР</v>
          </cell>
          <cell r="F71" t="str">
            <v>Санкт-Петербург</v>
          </cell>
          <cell r="G71" t="str">
            <v>СПб ГБУ ДО СШОР Петродворцового  района</v>
          </cell>
        </row>
        <row r="72">
          <cell r="A72">
            <v>96</v>
          </cell>
          <cell r="B72" t="str">
            <v>101 243 507 48</v>
          </cell>
          <cell r="C72" t="str">
            <v>ПИСКУНОВА Дарья Александровна</v>
          </cell>
          <cell r="D72">
            <v>39965</v>
          </cell>
          <cell r="E72" t="str">
            <v>1 СР</v>
          </cell>
          <cell r="F72" t="str">
            <v>Свердловская область</v>
          </cell>
          <cell r="G72" t="str">
            <v>ГАУ ДО СО СШОР по велоспорту "Велогор"</v>
          </cell>
        </row>
        <row r="73">
          <cell r="A73">
            <v>97</v>
          </cell>
          <cell r="B73" t="str">
            <v>101 243 518 59</v>
          </cell>
          <cell r="C73" t="str">
            <v>ПИСКУНОВА Софья Александровна</v>
          </cell>
          <cell r="D73">
            <v>39965</v>
          </cell>
          <cell r="E73" t="str">
            <v>КМС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98</v>
          </cell>
          <cell r="B74" t="str">
            <v>101 372 154 73</v>
          </cell>
          <cell r="C74" t="str">
            <v>БЕЛЬКОВА Ульяна Игоревна</v>
          </cell>
          <cell r="D74">
            <v>40237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99</v>
          </cell>
          <cell r="B75" t="str">
            <v>101 493 399 68</v>
          </cell>
          <cell r="C75" t="str">
            <v>КУЗНЕЦОВА Александра Анатольевна</v>
          </cell>
          <cell r="D75">
            <v>40677</v>
          </cell>
          <cell r="E75" t="str">
            <v>2 СР</v>
          </cell>
          <cell r="F75" t="str">
            <v>Свердловская область</v>
          </cell>
          <cell r="G75" t="str">
            <v>ГАУ ДО СО СШОР по велоспорту "Велогор"</v>
          </cell>
        </row>
        <row r="76">
          <cell r="A76">
            <v>100</v>
          </cell>
          <cell r="B76">
            <v>10152114471</v>
          </cell>
          <cell r="C76" t="str">
            <v>Бикмаева Самира Карловна</v>
          </cell>
          <cell r="D76">
            <v>39820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101</v>
          </cell>
          <cell r="B77">
            <v>10152114673</v>
          </cell>
          <cell r="C77" t="str">
            <v>Саттарова Гулхайо Зийодулла кизи</v>
          </cell>
          <cell r="D77">
            <v>39949</v>
          </cell>
          <cell r="F77" t="str">
            <v>Узбекистан</v>
          </cell>
          <cell r="G77" t="str">
            <v>Федерация велосипедного спорта Узбекистана</v>
          </cell>
        </row>
        <row r="78">
          <cell r="A78">
            <v>102</v>
          </cell>
          <cell r="B78">
            <v>10152117303</v>
          </cell>
          <cell r="C78" t="str">
            <v>Мирзавалиева Дилнурахон Нурали кизи</v>
          </cell>
          <cell r="D78">
            <v>39966</v>
          </cell>
          <cell r="F78" t="str">
            <v>Узбекистан</v>
          </cell>
          <cell r="G78" t="str">
            <v>Федерация велосипедного спорта Узбекистана</v>
          </cell>
        </row>
        <row r="79">
          <cell r="A79">
            <v>103</v>
          </cell>
          <cell r="B79">
            <v>10152114774</v>
          </cell>
          <cell r="C79" t="str">
            <v>Алтинбекова Сабрина Шерзод кизи</v>
          </cell>
          <cell r="D79">
            <v>39970</v>
          </cell>
          <cell r="F79" t="str">
            <v>Узбекистан</v>
          </cell>
          <cell r="G79" t="str">
            <v>Федерация велосипедного спорта Узбекистана</v>
          </cell>
        </row>
        <row r="80">
          <cell r="A80">
            <v>104</v>
          </cell>
          <cell r="B80">
            <v>10165760654</v>
          </cell>
          <cell r="C80" t="str">
            <v>Шоисломова Диёра Бахром кизи</v>
          </cell>
          <cell r="D80">
            <v>40106</v>
          </cell>
          <cell r="F80" t="str">
            <v>Узбекистан</v>
          </cell>
          <cell r="G80" t="str">
            <v>Федерация велосипедного спорта Узбекистана</v>
          </cell>
        </row>
        <row r="81">
          <cell r="A81">
            <v>105</v>
          </cell>
          <cell r="B81">
            <v>10152115784</v>
          </cell>
          <cell r="C81" t="str">
            <v>Макарочкина Екатерина Александровна</v>
          </cell>
          <cell r="D81">
            <v>40159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106</v>
          </cell>
          <cell r="B82">
            <v>10165760452</v>
          </cell>
          <cell r="C82" t="str">
            <v>Жонкобилова Сабрина Уткир кизи</v>
          </cell>
          <cell r="D82">
            <v>40211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107</v>
          </cell>
          <cell r="B83">
            <v>10152114875</v>
          </cell>
          <cell r="C83" t="str">
            <v>Анварова Мадина Ахатжон кизи</v>
          </cell>
          <cell r="D83">
            <v>40256</v>
          </cell>
          <cell r="F83" t="str">
            <v>Узбекистан</v>
          </cell>
          <cell r="G83" t="str">
            <v>Федерация велосипедного спорта Узбекистана</v>
          </cell>
        </row>
        <row r="84">
          <cell r="A84">
            <v>140</v>
          </cell>
          <cell r="B84" t="str">
            <v>101 299 646 24</v>
          </cell>
          <cell r="C84" t="str">
            <v>Минашкина Тамила Сергеевна</v>
          </cell>
          <cell r="D84">
            <v>39591</v>
          </cell>
          <cell r="E84" t="str">
            <v>КМС</v>
          </cell>
          <cell r="F84" t="str">
            <v>Саратовская область</v>
          </cell>
          <cell r="G84" t="str">
            <v>ГБПОУ СОУОР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F4E2-F6FF-4C73-AD6B-93171F39D484}">
  <sheetPr>
    <pageSetUpPr fitToPage="1"/>
  </sheetPr>
  <dimension ref="A1:AJ55"/>
  <sheetViews>
    <sheetView tabSelected="1" zoomScale="70" zoomScaleNormal="70" zoomScaleSheetLayoutView="90" workbookViewId="0">
      <selection activeCell="AG41" sqref="AG41"/>
    </sheetView>
  </sheetViews>
  <sheetFormatPr defaultColWidth="8.4140625" defaultRowHeight="13" x14ac:dyDescent="0.35"/>
  <cols>
    <col min="1" max="1" width="6.08203125" style="2" customWidth="1"/>
    <col min="2" max="2" width="7.4140625" style="9" customWidth="1"/>
    <col min="3" max="3" width="17" style="9" customWidth="1"/>
    <col min="4" max="4" width="37.08203125" style="2" customWidth="1"/>
    <col min="5" max="5" width="12.4140625" style="28" customWidth="1"/>
    <col min="6" max="6" width="8.08203125" style="2" customWidth="1"/>
    <col min="7" max="7" width="22.5" style="2" customWidth="1"/>
    <col min="8" max="17" width="3.25" style="2" customWidth="1"/>
    <col min="18" max="27" width="3.25" style="2" hidden="1" customWidth="1"/>
    <col min="28" max="31" width="3.1640625" style="2" hidden="1" customWidth="1"/>
    <col min="32" max="32" width="13.25" style="2" customWidth="1"/>
    <col min="33" max="33" width="10.5" style="2" customWidth="1"/>
    <col min="34" max="34" width="9.58203125" style="2" customWidth="1"/>
    <col min="35" max="35" width="13.25" style="2" customWidth="1"/>
    <col min="36" max="36" width="17" style="2" customWidth="1"/>
    <col min="37" max="16384" width="8.4140625" style="2"/>
  </cols>
  <sheetData>
    <row r="1" spans="1:36" ht="26.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1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1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6.15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3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3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3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3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3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5" x14ac:dyDescent="0.3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3" t="s">
        <v>12</v>
      </c>
    </row>
    <row r="14" spans="1:36" ht="15.5" x14ac:dyDescent="0.3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/>
      <c r="AJ14" s="13" t="s">
        <v>15</v>
      </c>
    </row>
    <row r="15" spans="1:36" ht="14.5" x14ac:dyDescent="0.3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x14ac:dyDescent="0.35">
      <c r="A16" s="16" t="s">
        <v>18</v>
      </c>
      <c r="B16" s="17"/>
      <c r="C16" s="17"/>
      <c r="D16" s="16"/>
      <c r="E16" s="18"/>
      <c r="F16" s="16"/>
      <c r="G16" s="19"/>
      <c r="H16" s="20" t="s">
        <v>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4.5" x14ac:dyDescent="0.35">
      <c r="A17" s="16" t="s">
        <v>20</v>
      </c>
      <c r="B17" s="17"/>
      <c r="C17" s="17"/>
      <c r="D17" s="16"/>
      <c r="E17" s="21"/>
      <c r="F17" s="16"/>
      <c r="G17" s="22" t="s">
        <v>21</v>
      </c>
      <c r="H17" s="23" t="s">
        <v>22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4.5" x14ac:dyDescent="0.35">
      <c r="A18" s="16" t="s">
        <v>23</v>
      </c>
      <c r="B18" s="17"/>
      <c r="C18" s="17"/>
      <c r="D18" s="24"/>
      <c r="E18" s="18"/>
      <c r="F18" s="16"/>
      <c r="G18" s="22" t="s">
        <v>24</v>
      </c>
      <c r="H18" s="23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.5" x14ac:dyDescent="0.35">
      <c r="A19" s="16" t="s">
        <v>26</v>
      </c>
      <c r="B19" s="17"/>
      <c r="C19" s="17"/>
      <c r="D19" s="24"/>
      <c r="E19" s="21"/>
      <c r="F19" s="16"/>
      <c r="G19" s="22" t="s">
        <v>27</v>
      </c>
      <c r="H19" s="25" t="s">
        <v>28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>
        <v>30</v>
      </c>
      <c r="AH19" s="7"/>
      <c r="AJ19" s="27" t="s">
        <v>29</v>
      </c>
    </row>
    <row r="20" spans="1:36" ht="9.75" customHeight="1" x14ac:dyDescent="0.35">
      <c r="G20" s="29"/>
    </row>
    <row r="21" spans="1:36" s="16" customFormat="1" ht="21.75" customHeight="1" x14ac:dyDescent="0.35">
      <c r="A21" s="14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14" t="s">
        <v>37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30" t="s">
        <v>38</v>
      </c>
      <c r="AG21" s="30" t="s">
        <v>39</v>
      </c>
      <c r="AH21" s="30" t="s">
        <v>40</v>
      </c>
      <c r="AI21" s="32" t="s">
        <v>41</v>
      </c>
      <c r="AJ21" s="32" t="s">
        <v>42</v>
      </c>
    </row>
    <row r="22" spans="1:36" s="16" customFormat="1" ht="18" customHeight="1" x14ac:dyDescent="0.35">
      <c r="A22" s="14"/>
      <c r="B22" s="30"/>
      <c r="C22" s="30"/>
      <c r="D22" s="30"/>
      <c r="E22" s="31"/>
      <c r="F22" s="30"/>
      <c r="G22" s="30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33">
        <v>13</v>
      </c>
      <c r="U22" s="33">
        <v>14</v>
      </c>
      <c r="V22" s="33">
        <v>15</v>
      </c>
      <c r="W22" s="33">
        <v>16</v>
      </c>
      <c r="X22" s="33">
        <v>17</v>
      </c>
      <c r="Y22" s="33">
        <v>18</v>
      </c>
      <c r="Z22" s="33">
        <v>19</v>
      </c>
      <c r="AA22" s="33">
        <v>20</v>
      </c>
      <c r="AB22" s="33">
        <v>21</v>
      </c>
      <c r="AC22" s="33">
        <v>22</v>
      </c>
      <c r="AD22" s="33">
        <v>23</v>
      </c>
      <c r="AE22" s="33">
        <v>24</v>
      </c>
      <c r="AF22" s="30"/>
      <c r="AG22" s="30"/>
      <c r="AH22" s="30"/>
      <c r="AI22" s="32"/>
      <c r="AJ22" s="32"/>
    </row>
    <row r="23" spans="1:36" s="37" customFormat="1" ht="25.5" customHeight="1" x14ac:dyDescent="0.35">
      <c r="A23" s="34">
        <v>1</v>
      </c>
      <c r="B23" s="26">
        <v>17</v>
      </c>
      <c r="C23" s="34" t="str" cm="1">
        <f t="array" ref="C23">INDEX([1]base!$A$2:$G$133,MATCH($B23,[1]base!$A$2:$A$133,0),COLUMN()-1)</f>
        <v>100 360 646 81</v>
      </c>
      <c r="D23" s="34" t="str" cm="1">
        <f t="array" ref="D23">INDEX([1]base!$A$2:$G$133,MATCH($B23,[1]base!$A$2:$A$133,0),COLUMN()-1)</f>
        <v>Новикова Кристина Игоревна</v>
      </c>
      <c r="E23" s="35" cm="1">
        <f t="array" ref="E23">INDEX([1]base!$A$2:$G$133,MATCH($B23,[1]base!$A$2:$A$133,0),COLUMN()-1)</f>
        <v>37700</v>
      </c>
      <c r="F23" s="34" t="str" cm="1">
        <f t="array" ref="F23">INDEX([1]base!$A$2:$G$133,MATCH($B23,[1]base!$A$2:$A$133,0),COLUMN()-1)</f>
        <v>МС</v>
      </c>
      <c r="G23" s="34" t="str" cm="1">
        <f t="array" ref="G23">INDEX([1]base!$A$2:$G$133,MATCH($B23,[1]base!$A$2:$A$133,0),COLUMN()-1)</f>
        <v>Санкт-Петербург</v>
      </c>
      <c r="H23" s="36">
        <v>5</v>
      </c>
      <c r="I23" s="36">
        <v>5</v>
      </c>
      <c r="J23" s="36">
        <v>5</v>
      </c>
      <c r="K23" s="36">
        <v>3</v>
      </c>
      <c r="L23" s="36">
        <v>2</v>
      </c>
      <c r="M23" s="36"/>
      <c r="N23" s="36">
        <v>2</v>
      </c>
      <c r="O23" s="36">
        <v>5</v>
      </c>
      <c r="P23" s="36"/>
      <c r="Q23" s="36">
        <v>3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F23" s="36">
        <v>2</v>
      </c>
      <c r="AG23" s="36">
        <f t="shared" ref="AG23:AG35" si="0">SUM(H23:AE23)</f>
        <v>30</v>
      </c>
      <c r="AH23" s="36"/>
      <c r="AI23" s="26"/>
      <c r="AJ23" s="26"/>
    </row>
    <row r="24" spans="1:36" s="37" customFormat="1" ht="25.5" customHeight="1" x14ac:dyDescent="0.35">
      <c r="A24" s="34">
        <v>2</v>
      </c>
      <c r="B24" s="26">
        <v>16</v>
      </c>
      <c r="C24" s="34" t="str" cm="1">
        <f t="array" ref="C24">INDEX([1]base!$A$2:$G$133,MATCH($B24,[1]base!$A$2:$A$133,0),COLUMN()-1)</f>
        <v>100 235 008 58</v>
      </c>
      <c r="D24" s="34" t="str" cm="1">
        <f t="array" ref="D24">INDEX([1]base!$A$2:$G$133,MATCH($B24,[1]base!$A$2:$A$133,0),COLUMN()-1)</f>
        <v>Кузнецова Ирина Михайловна</v>
      </c>
      <c r="E24" s="35" cm="1">
        <f t="array" ref="E24">INDEX([1]base!$A$2:$G$133,MATCH($B24,[1]base!$A$2:$A$133,0),COLUMN()-1)</f>
        <v>35854</v>
      </c>
      <c r="F24" s="34" t="str" cm="1">
        <f t="array" ref="F24">INDEX([1]base!$A$2:$G$133,MATCH($B24,[1]base!$A$2:$A$133,0),COLUMN()-1)</f>
        <v>МС</v>
      </c>
      <c r="G24" s="34" t="str" cm="1">
        <f t="array" ref="G24">INDEX([1]base!$A$2:$G$133,MATCH($B24,[1]base!$A$2:$A$133,0),COLUMN()-1)</f>
        <v>Санкт-Петербург</v>
      </c>
      <c r="H24" s="36"/>
      <c r="I24" s="36"/>
      <c r="J24" s="36"/>
      <c r="K24" s="36">
        <v>5</v>
      </c>
      <c r="L24" s="36">
        <v>3</v>
      </c>
      <c r="M24" s="36"/>
      <c r="N24" s="36">
        <v>5</v>
      </c>
      <c r="O24" s="36"/>
      <c r="P24" s="36">
        <v>1</v>
      </c>
      <c r="Q24" s="36">
        <v>5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36">
        <v>1</v>
      </c>
      <c r="AG24" s="36">
        <f t="shared" si="0"/>
        <v>19</v>
      </c>
      <c r="AH24" s="36"/>
      <c r="AI24" s="26"/>
      <c r="AJ24" s="26"/>
    </row>
    <row r="25" spans="1:36" s="37" customFormat="1" ht="25.5" customHeight="1" x14ac:dyDescent="0.35">
      <c r="A25" s="34">
        <v>3</v>
      </c>
      <c r="B25" s="26">
        <v>14</v>
      </c>
      <c r="C25" s="34" t="str" cm="1">
        <f t="array" ref="C25">INDEX([1]base!$A$2:$G$133,MATCH($B25,[1]base!$A$2:$A$133,0),COLUMN()-1)</f>
        <v>100 349 478 68</v>
      </c>
      <c r="D25" s="34" t="str" cm="1">
        <f t="array" ref="D25">INDEX([1]base!$A$2:$G$133,MATCH($B25,[1]base!$A$2:$A$133,0),COLUMN()-1)</f>
        <v>Комина Марина Александровна</v>
      </c>
      <c r="E25" s="35" cm="1">
        <f t="array" ref="E25">INDEX([1]base!$A$2:$G$133,MATCH($B25,[1]base!$A$2:$A$133,0),COLUMN()-1)</f>
        <v>36839</v>
      </c>
      <c r="F25" s="34" t="str" cm="1">
        <f t="array" ref="F25">INDEX([1]base!$A$2:$G$133,MATCH($B25,[1]base!$A$2:$A$133,0),COLUMN()-1)</f>
        <v>МС</v>
      </c>
      <c r="G25" s="34" t="str" cm="1">
        <f t="array" ref="G25">INDEX([1]base!$A$2:$G$133,MATCH($B25,[1]base!$A$2:$A$133,0),COLUMN()-1)</f>
        <v>Самарская область</v>
      </c>
      <c r="H25" s="36">
        <v>3</v>
      </c>
      <c r="I25" s="36">
        <v>2</v>
      </c>
      <c r="J25" s="36">
        <v>1</v>
      </c>
      <c r="K25" s="36"/>
      <c r="L25" s="36"/>
      <c r="M25" s="36"/>
      <c r="N25" s="36">
        <v>3</v>
      </c>
      <c r="O25" s="36"/>
      <c r="P25" s="36">
        <v>5</v>
      </c>
      <c r="Q25" s="36">
        <v>2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6">
        <v>3</v>
      </c>
      <c r="AG25" s="36">
        <f t="shared" si="0"/>
        <v>16</v>
      </c>
      <c r="AH25" s="36"/>
      <c r="AI25" s="26"/>
      <c r="AJ25" s="26"/>
    </row>
    <row r="26" spans="1:36" s="37" customFormat="1" ht="25.5" customHeight="1" x14ac:dyDescent="0.35">
      <c r="A26" s="34">
        <v>4</v>
      </c>
      <c r="B26" s="26">
        <v>18</v>
      </c>
      <c r="C26" s="34" t="str" cm="1">
        <f t="array" ref="C26">INDEX([1]base!$A$2:$G$133,MATCH($B26,[1]base!$A$2:$A$133,0),COLUMN()-1)</f>
        <v>101 013 838 75</v>
      </c>
      <c r="D26" s="34" t="str" cm="1">
        <f t="array" ref="D26">INDEX([1]base!$A$2:$G$133,MATCH($B26,[1]base!$A$2:$A$133,0),COLUMN()-1)</f>
        <v>Бек Анастасия Анатольевна</v>
      </c>
      <c r="E26" s="35" cm="1">
        <f t="array" ref="E26">INDEX([1]base!$A$2:$G$133,MATCH($B26,[1]base!$A$2:$A$133,0),COLUMN()-1)</f>
        <v>38568</v>
      </c>
      <c r="F26" s="34" t="str" cm="1">
        <f t="array" ref="F26">INDEX([1]base!$A$2:$G$133,MATCH($B26,[1]base!$A$2:$A$133,0),COLUMN()-1)</f>
        <v>МС</v>
      </c>
      <c r="G26" s="34" t="str" cm="1">
        <f t="array" ref="G26">INDEX([1]base!$A$2:$G$133,MATCH($B26,[1]base!$A$2:$A$133,0),COLUMN()-1)</f>
        <v>Санкт-Петербург</v>
      </c>
      <c r="H26" s="36">
        <v>2</v>
      </c>
      <c r="I26" s="36">
        <v>3</v>
      </c>
      <c r="J26" s="36"/>
      <c r="K26" s="36"/>
      <c r="L26" s="36"/>
      <c r="M26" s="36">
        <v>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F26" s="36">
        <v>12</v>
      </c>
      <c r="AG26" s="36">
        <f t="shared" si="0"/>
        <v>10</v>
      </c>
      <c r="AH26" s="36"/>
      <c r="AI26" s="26"/>
      <c r="AJ26" s="26"/>
    </row>
    <row r="27" spans="1:36" s="37" customFormat="1" ht="25.5" customHeight="1" x14ac:dyDescent="0.35">
      <c r="A27" s="34">
        <v>5</v>
      </c>
      <c r="B27" s="26">
        <v>1</v>
      </c>
      <c r="C27" s="34" cm="1">
        <f t="array" ref="C27">INDEX([1]base!$A$2:$G$133,MATCH($B27,[1]base!$A$2:$A$133,0),COLUMN()-1)</f>
        <v>10015258282</v>
      </c>
      <c r="D27" s="34" t="str" cm="1">
        <f t="array" ref="D27">INDEX([1]base!$A$2:$G$133,MATCH($B27,[1]base!$A$2:$A$133,0),COLUMN()-1)</f>
        <v>Кавун Светлана Михайловна</v>
      </c>
      <c r="E27" s="35" cm="1">
        <f t="array" ref="E27">INDEX([1]base!$A$2:$G$133,MATCH($B27,[1]base!$A$2:$A$133,0),COLUMN()-1)</f>
        <v>35417</v>
      </c>
      <c r="F27" s="34" t="str" cm="1">
        <f t="array" ref="F27">INDEX([1]base!$A$2:$G$133,MATCH($B27,[1]base!$A$2:$A$133,0),COLUMN()-1)</f>
        <v>КМС</v>
      </c>
      <c r="G27" s="34" t="str" cm="1">
        <f t="array" ref="G27">INDEX([1]base!$A$2:$G$133,MATCH($B27,[1]base!$A$2:$A$133,0),COLUMN()-1)</f>
        <v>Иркутская область</v>
      </c>
      <c r="H27" s="36"/>
      <c r="I27" s="36">
        <v>1</v>
      </c>
      <c r="J27" s="36"/>
      <c r="K27" s="36">
        <v>2</v>
      </c>
      <c r="L27" s="36">
        <v>1</v>
      </c>
      <c r="M27" s="36"/>
      <c r="N27" s="36">
        <v>1</v>
      </c>
      <c r="O27" s="36">
        <v>2</v>
      </c>
      <c r="P27" s="36">
        <v>3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F27" s="36">
        <v>5</v>
      </c>
      <c r="AG27" s="36">
        <f t="shared" si="0"/>
        <v>10</v>
      </c>
      <c r="AH27" s="36"/>
      <c r="AI27" s="26"/>
      <c r="AJ27" s="26"/>
    </row>
    <row r="28" spans="1:36" s="37" customFormat="1" ht="25.5" customHeight="1" x14ac:dyDescent="0.35">
      <c r="A28" s="34">
        <v>6</v>
      </c>
      <c r="B28" s="26">
        <v>20</v>
      </c>
      <c r="C28" s="34" t="str" cm="1">
        <f t="array" ref="C28">INDEX([1]base!$A$2:$G$133,MATCH($B28,[1]base!$A$2:$A$133,0),COLUMN()-1)</f>
        <v>100 930 692 58</v>
      </c>
      <c r="D28" s="34" t="str" cm="1">
        <f t="array" ref="D28">INDEX([1]base!$A$2:$G$133,MATCH($B28,[1]base!$A$2:$A$133,0),COLUMN()-1)</f>
        <v>Богданова Алена Сергеевна</v>
      </c>
      <c r="E28" s="35" cm="1">
        <f t="array" ref="E28">INDEX([1]base!$A$2:$G$133,MATCH($B28,[1]base!$A$2:$A$133,0),COLUMN()-1)</f>
        <v>38836</v>
      </c>
      <c r="F28" s="34" t="str" cm="1">
        <f t="array" ref="F28">INDEX([1]base!$A$2:$G$133,MATCH($B28,[1]base!$A$2:$A$133,0),COLUMN()-1)</f>
        <v>МС</v>
      </c>
      <c r="G28" s="34" t="str" cm="1">
        <f t="array" ref="G28">INDEX([1]base!$A$2:$G$133,MATCH($B28,[1]base!$A$2:$A$133,0),COLUMN()-1)</f>
        <v>Санкт-Петербург</v>
      </c>
      <c r="H28" s="36"/>
      <c r="I28" s="36"/>
      <c r="J28" s="36">
        <v>2</v>
      </c>
      <c r="K28" s="36">
        <v>1</v>
      </c>
      <c r="L28" s="36"/>
      <c r="M28" s="36"/>
      <c r="N28" s="36"/>
      <c r="O28" s="36">
        <v>3</v>
      </c>
      <c r="P28" s="36">
        <v>2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F28" s="36">
        <v>6</v>
      </c>
      <c r="AG28" s="36">
        <f t="shared" si="0"/>
        <v>8</v>
      </c>
      <c r="AH28" s="36"/>
      <c r="AI28" s="26"/>
      <c r="AJ28" s="26"/>
    </row>
    <row r="29" spans="1:36" s="37" customFormat="1" ht="25.5" customHeight="1" x14ac:dyDescent="0.35">
      <c r="A29" s="34">
        <v>7</v>
      </c>
      <c r="B29" s="26">
        <v>21</v>
      </c>
      <c r="C29" s="34" t="str" cm="1">
        <f t="array" ref="C29">INDEX([1]base!$A$2:$G$133,MATCH($B29,[1]base!$A$2:$A$133,0),COLUMN()-1)</f>
        <v>100 924 213 78</v>
      </c>
      <c r="D29" s="34" t="str" cm="1">
        <f t="array" ref="D29">INDEX([1]base!$A$2:$G$133,MATCH($B29,[1]base!$A$2:$A$133,0),COLUMN()-1)</f>
        <v>Бор Елизавета Сергеевна</v>
      </c>
      <c r="E29" s="35" cm="1">
        <f t="array" ref="E29">INDEX([1]base!$A$2:$G$133,MATCH($B29,[1]base!$A$2:$A$133,0),COLUMN()-1)</f>
        <v>38855</v>
      </c>
      <c r="F29" s="34" t="str" cm="1">
        <f t="array" ref="F29">INDEX([1]base!$A$2:$G$133,MATCH($B29,[1]base!$A$2:$A$133,0),COLUMN()-1)</f>
        <v>МС</v>
      </c>
      <c r="G29" s="34" t="str" cm="1">
        <f t="array" ref="G29">INDEX([1]base!$A$2:$G$133,MATCH($B29,[1]base!$A$2:$A$133,0),COLUMN()-1)</f>
        <v>Санкт-Петербург</v>
      </c>
      <c r="H29" s="36"/>
      <c r="I29" s="36"/>
      <c r="J29" s="36"/>
      <c r="K29" s="36"/>
      <c r="L29" s="36">
        <v>5</v>
      </c>
      <c r="M29" s="36"/>
      <c r="N29" s="36"/>
      <c r="O29" s="36">
        <v>1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36">
        <v>8</v>
      </c>
      <c r="AG29" s="36">
        <f t="shared" si="0"/>
        <v>6</v>
      </c>
      <c r="AH29" s="36"/>
      <c r="AI29" s="26"/>
      <c r="AJ29" s="26"/>
    </row>
    <row r="30" spans="1:36" s="37" customFormat="1" ht="25.5" customHeight="1" x14ac:dyDescent="0.35">
      <c r="A30" s="34">
        <v>8</v>
      </c>
      <c r="B30" s="26">
        <v>11</v>
      </c>
      <c r="C30" s="34" cm="1">
        <f t="array" ref="C30">INDEX([1]base!$A$2:$G$133,MATCH($B30,[1]base!$A$2:$A$133,0),COLUMN()-1)</f>
        <v>10093888708</v>
      </c>
      <c r="D30" s="34" t="str" cm="1">
        <f t="array" ref="D30">INDEX([1]base!$A$2:$G$133,MATCH($B30,[1]base!$A$2:$A$133,0),COLUMN()-1)</f>
        <v>Арчибасова Елизавета Алексеевна</v>
      </c>
      <c r="E30" s="35" cm="1">
        <f t="array" ref="E30">INDEX([1]base!$A$2:$G$133,MATCH($B30,[1]base!$A$2:$A$133,0),COLUMN()-1)</f>
        <v>36544</v>
      </c>
      <c r="F30" s="34" t="str" cm="1">
        <f t="array" ref="F30">INDEX([1]base!$A$2:$G$133,MATCH($B30,[1]base!$A$2:$A$133,0),COLUMN()-1)</f>
        <v>МС</v>
      </c>
      <c r="G30" s="34" t="str" cm="1">
        <f t="array" ref="G30">INDEX([1]base!$A$2:$G$133,MATCH($B30,[1]base!$A$2:$A$133,0),COLUMN()-1)</f>
        <v>Республика Адыгея</v>
      </c>
      <c r="H30" s="36">
        <v>1</v>
      </c>
      <c r="I30" s="36"/>
      <c r="J30" s="36">
        <v>3</v>
      </c>
      <c r="K30" s="36"/>
      <c r="L30" s="36"/>
      <c r="M30" s="36"/>
      <c r="N30" s="36"/>
      <c r="O30" s="36"/>
      <c r="P30" s="36"/>
      <c r="Q30" s="36">
        <v>1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F30" s="36">
        <v>4</v>
      </c>
      <c r="AG30" s="36">
        <f t="shared" si="0"/>
        <v>5</v>
      </c>
      <c r="AH30" s="36"/>
      <c r="AI30" s="26"/>
      <c r="AJ30" s="26"/>
    </row>
    <row r="31" spans="1:36" s="37" customFormat="1" ht="25.5" customHeight="1" x14ac:dyDescent="0.35">
      <c r="A31" s="34">
        <v>9</v>
      </c>
      <c r="B31" s="26">
        <v>13</v>
      </c>
      <c r="C31" s="34" t="str" cm="1">
        <f t="array" ref="C31">INDEX([1]base!$A$2:$G$133,MATCH($B31,[1]base!$A$2:$A$133,0),COLUMN()-1)</f>
        <v>101 082 616 80</v>
      </c>
      <c r="D31" s="34" t="str" cm="1">
        <f t="array" ref="D31">INDEX([1]base!$A$2:$G$133,MATCH($B31,[1]base!$A$2:$A$133,0),COLUMN()-1)</f>
        <v>Стрижова Ксения Аркадьевна</v>
      </c>
      <c r="E31" s="35" cm="1">
        <f t="array" ref="E31">INDEX([1]base!$A$2:$G$133,MATCH($B31,[1]base!$A$2:$A$133,0),COLUMN()-1)</f>
        <v>38526</v>
      </c>
      <c r="F31" s="34" t="str" cm="1">
        <f t="array" ref="F31">INDEX([1]base!$A$2:$G$133,MATCH($B31,[1]base!$A$2:$A$133,0),COLUMN()-1)</f>
        <v>КМС</v>
      </c>
      <c r="G31" s="34" t="str" cm="1">
        <f t="array" ref="G31">INDEX([1]base!$A$2:$G$133,MATCH($B31,[1]base!$A$2:$A$133,0),COLUMN()-1)</f>
        <v>Республика Адыгея</v>
      </c>
      <c r="H31" s="36"/>
      <c r="I31" s="36"/>
      <c r="J31" s="36"/>
      <c r="K31" s="36"/>
      <c r="L31" s="36"/>
      <c r="M31" s="36">
        <v>3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F31" s="36">
        <v>11</v>
      </c>
      <c r="AG31" s="36">
        <f t="shared" si="0"/>
        <v>3</v>
      </c>
      <c r="AH31" s="36"/>
      <c r="AI31" s="26"/>
      <c r="AJ31" s="26"/>
    </row>
    <row r="32" spans="1:36" s="37" customFormat="1" ht="25.5" customHeight="1" x14ac:dyDescent="0.35">
      <c r="A32" s="34">
        <v>10</v>
      </c>
      <c r="B32" s="26">
        <v>2</v>
      </c>
      <c r="C32" s="34" t="str" cm="1">
        <f t="array" ref="C32">INDEX([1]base!$A$2:$G$133,MATCH($B32,[1]base!$A$2:$A$133,0),COLUMN()-1)</f>
        <v>100 528 041 54</v>
      </c>
      <c r="D32" s="34" t="str" cm="1">
        <f t="array" ref="D32">INDEX([1]base!$A$2:$G$133,MATCH($B32,[1]base!$A$2:$A$133,0),COLUMN()-1)</f>
        <v>Саблина Валерия Степановна</v>
      </c>
      <c r="E32" s="35" cm="1">
        <f t="array" ref="E32">INDEX([1]base!$A$2:$G$133,MATCH($B32,[1]base!$A$2:$A$133,0),COLUMN()-1)</f>
        <v>37537</v>
      </c>
      <c r="F32" s="34" t="str" cm="1">
        <f t="array" ref="F32">INDEX([1]base!$A$2:$G$133,MATCH($B32,[1]base!$A$2:$A$133,0),COLUMN()-1)</f>
        <v>МС</v>
      </c>
      <c r="G32" s="34" t="str" cm="1">
        <f t="array" ref="G32">INDEX([1]base!$A$2:$G$133,MATCH($B32,[1]base!$A$2:$A$133,0),COLUMN()-1)</f>
        <v>Иркутская область</v>
      </c>
      <c r="H32" s="36"/>
      <c r="I32" s="36"/>
      <c r="J32" s="36"/>
      <c r="K32" s="36"/>
      <c r="L32" s="36"/>
      <c r="M32" s="36">
        <v>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F32" s="36">
        <v>7</v>
      </c>
      <c r="AG32" s="36">
        <f t="shared" si="0"/>
        <v>2</v>
      </c>
      <c r="AH32" s="36"/>
      <c r="AI32" s="26"/>
      <c r="AJ32" s="26"/>
    </row>
    <row r="33" spans="1:36" s="37" customFormat="1" ht="25.5" customHeight="1" x14ac:dyDescent="0.35">
      <c r="A33" s="34">
        <v>11</v>
      </c>
      <c r="B33" s="26">
        <v>24</v>
      </c>
      <c r="C33" s="34" t="str" cm="1">
        <f t="array" ref="C33">INDEX([1]base!$A$2:$G$133,MATCH($B33,[1]base!$A$2:$A$133,0),COLUMN()-1)</f>
        <v>101 307 559 80</v>
      </c>
      <c r="D33" s="34" t="str" cm="1">
        <f t="array" ref="D33">INDEX([1]base!$A$2:$G$133,MATCH($B33,[1]base!$A$2:$A$133,0),COLUMN()-1)</f>
        <v>Канищева Софья Александровна</v>
      </c>
      <c r="E33" s="35" cm="1">
        <f t="array" ref="E33">INDEX([1]base!$A$2:$G$133,MATCH($B33,[1]base!$A$2:$A$133,0),COLUMN()-1)</f>
        <v>39067</v>
      </c>
      <c r="F33" s="34" t="str" cm="1">
        <f t="array" ref="F33">INDEX([1]base!$A$2:$G$133,MATCH($B33,[1]base!$A$2:$A$133,0),COLUMN()-1)</f>
        <v>КМС</v>
      </c>
      <c r="G33" s="34" t="str" cm="1">
        <f t="array" ref="G33">INDEX([1]base!$A$2:$G$133,MATCH($B33,[1]base!$A$2:$A$133,0),COLUMN()-1)</f>
        <v>Санкт-Петербург</v>
      </c>
      <c r="H33" s="36"/>
      <c r="I33" s="36"/>
      <c r="J33" s="36"/>
      <c r="K33" s="36"/>
      <c r="L33" s="36"/>
      <c r="M33" s="36">
        <v>1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F33" s="36">
        <v>13</v>
      </c>
      <c r="AG33" s="36">
        <f t="shared" si="0"/>
        <v>1</v>
      </c>
      <c r="AH33" s="36"/>
      <c r="AI33" s="26"/>
      <c r="AJ33" s="26"/>
    </row>
    <row r="34" spans="1:36" s="37" customFormat="1" ht="25.5" customHeight="1" x14ac:dyDescent="0.35">
      <c r="A34" s="34">
        <v>12</v>
      </c>
      <c r="B34" s="26">
        <v>19</v>
      </c>
      <c r="C34" s="34" t="str" cm="1">
        <f t="array" ref="C34">INDEX([1]base!$A$2:$G$133,MATCH($B34,[1]base!$A$2:$A$133,0),COLUMN()-1)</f>
        <v>100 883 441 46</v>
      </c>
      <c r="D34" s="34" t="str" cm="1">
        <f t="array" ref="D34">INDEX([1]base!$A$2:$G$133,MATCH($B34,[1]base!$A$2:$A$133,0),COLUMN()-1)</f>
        <v>Мучкаева Людмила Игоревна</v>
      </c>
      <c r="E34" s="35" cm="1">
        <f t="array" ref="E34">INDEX([1]base!$A$2:$G$133,MATCH($B34,[1]base!$A$2:$A$133,0),COLUMN()-1)</f>
        <v>38624</v>
      </c>
      <c r="F34" s="34" t="str" cm="1">
        <f t="array" ref="F34">INDEX([1]base!$A$2:$G$133,MATCH($B34,[1]base!$A$2:$A$133,0),COLUMN()-1)</f>
        <v>МС</v>
      </c>
      <c r="G34" s="34" t="str" cm="1">
        <f t="array" ref="G34">INDEX([1]base!$A$2:$G$133,MATCH($B34,[1]base!$A$2:$A$133,0),COLUMN()-1)</f>
        <v>Санкт-Петербург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6">
        <v>9</v>
      </c>
      <c r="AG34" s="36">
        <f t="shared" si="0"/>
        <v>0</v>
      </c>
      <c r="AH34" s="36"/>
      <c r="AI34" s="26"/>
      <c r="AJ34" s="26"/>
    </row>
    <row r="35" spans="1:36" s="37" customFormat="1" ht="25.5" customHeight="1" x14ac:dyDescent="0.35">
      <c r="A35" s="34">
        <v>13</v>
      </c>
      <c r="B35" s="26">
        <v>12</v>
      </c>
      <c r="C35" s="34" t="str" cm="1">
        <f t="array" ref="C35">INDEX([1]base!$A$2:$G$133,MATCH($B35,[1]base!$A$2:$A$133,0),COLUMN()-1)</f>
        <v>101 197 564 83</v>
      </c>
      <c r="D35" s="34" t="str" cm="1">
        <f t="array" ref="D35">INDEX([1]base!$A$2:$G$133,MATCH($B35,[1]base!$A$2:$A$133,0),COLUMN()-1)</f>
        <v>Винник Ангелина Витальевна</v>
      </c>
      <c r="E35" s="35" cm="1">
        <f t="array" ref="E35">INDEX([1]base!$A$2:$G$133,MATCH($B35,[1]base!$A$2:$A$133,0),COLUMN()-1)</f>
        <v>38441</v>
      </c>
      <c r="F35" s="34" t="str" cm="1">
        <f t="array" ref="F35">INDEX([1]base!$A$2:$G$133,MATCH($B35,[1]base!$A$2:$A$133,0),COLUMN()-1)</f>
        <v>МС</v>
      </c>
      <c r="G35" s="34" t="str" cm="1">
        <f t="array" ref="G35">INDEX([1]base!$A$2:$G$133,MATCH($B35,[1]base!$A$2:$A$133,0),COLUMN()-1)</f>
        <v>Республика Адыгея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6">
        <v>10</v>
      </c>
      <c r="AG35" s="36">
        <f t="shared" si="0"/>
        <v>0</v>
      </c>
      <c r="AH35" s="36"/>
      <c r="AI35" s="26"/>
      <c r="AJ35" s="26"/>
    </row>
    <row r="36" spans="1:36" s="37" customFormat="1" ht="25.5" customHeight="1" x14ac:dyDescent="0.35">
      <c r="A36" s="34" t="s">
        <v>43</v>
      </c>
      <c r="B36" s="26">
        <v>23</v>
      </c>
      <c r="C36" s="34" t="str" cm="1">
        <f t="array" ref="C36">INDEX([1]base!$A$2:$G$133,MATCH($B36,[1]base!$A$2:$A$133,0),COLUMN()-1)</f>
        <v>101 110 793 30</v>
      </c>
      <c r="D36" s="34" t="str" cm="1">
        <f t="array" ref="D36">INDEX([1]base!$A$2:$G$133,MATCH($B36,[1]base!$A$2:$A$133,0),COLUMN()-1)</f>
        <v>Давыдовская Ольга Олеговна</v>
      </c>
      <c r="E36" s="35" cm="1">
        <f t="array" ref="E36">INDEX([1]base!$A$2:$G$133,MATCH($B36,[1]base!$A$2:$A$133,0),COLUMN()-1)</f>
        <v>38979</v>
      </c>
      <c r="F36" s="34" t="str" cm="1">
        <f t="array" ref="F36">INDEX([1]base!$A$2:$G$133,MATCH($B36,[1]base!$A$2:$A$133,0),COLUMN()-1)</f>
        <v>КМС</v>
      </c>
      <c r="G36" s="34" t="str" cm="1">
        <f t="array" ref="G36">INDEX([1]base!$A$2:$G$133,MATCH($B36,[1]base!$A$2:$A$133,0),COLUMN()-1)</f>
        <v>Санкт-Петербург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6"/>
      <c r="AG36" s="36"/>
      <c r="AH36" s="36"/>
      <c r="AI36" s="26"/>
      <c r="AJ36" s="26"/>
    </row>
    <row r="37" spans="1:36" s="37" customFormat="1" ht="25.5" customHeight="1" x14ac:dyDescent="0.35">
      <c r="A37" s="34" t="s">
        <v>43</v>
      </c>
      <c r="B37" s="26">
        <v>10</v>
      </c>
      <c r="C37" s="34" t="str" cm="1">
        <f t="array" ref="C37">INDEX([1]base!$A$2:$G$133,MATCH($B37,[1]base!$A$2:$A$133,0),COLUMN()-1)</f>
        <v>100 235 248 07</v>
      </c>
      <c r="D37" s="34" t="str" cm="1">
        <f t="array" ref="D37">INDEX([1]base!$A$2:$G$133,MATCH($B37,[1]base!$A$2:$A$133,0),COLUMN()-1)</f>
        <v>Мартынова Гюнель Сейрановна</v>
      </c>
      <c r="E37" s="35" cm="1">
        <f t="array" ref="E37">INDEX([1]base!$A$2:$G$133,MATCH($B37,[1]base!$A$2:$A$133,0),COLUMN()-1)</f>
        <v>36183</v>
      </c>
      <c r="F37" s="34" t="str" cm="1">
        <f t="array" ref="F37">INDEX([1]base!$A$2:$G$133,MATCH($B37,[1]base!$A$2:$A$133,0),COLUMN()-1)</f>
        <v>МС</v>
      </c>
      <c r="G37" s="34" t="str" cm="1">
        <f t="array" ref="G37">INDEX([1]base!$A$2:$G$133,MATCH($B37,[1]base!$A$2:$A$133,0),COLUMN()-1)</f>
        <v>Республика Адыгея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F37" s="36"/>
      <c r="AG37" s="36"/>
      <c r="AH37" s="36"/>
      <c r="AI37" s="26"/>
      <c r="AJ37" s="26"/>
    </row>
    <row r="38" spans="1:36" ht="8.25" customHeight="1" x14ac:dyDescent="0.35"/>
    <row r="39" spans="1:36" ht="14.5" x14ac:dyDescent="0.35">
      <c r="A39" s="14" t="s">
        <v>44</v>
      </c>
      <c r="B39" s="14"/>
      <c r="C39" s="14"/>
      <c r="D39" s="14"/>
      <c r="E39" s="38"/>
      <c r="F39" s="38"/>
      <c r="G39" s="14" t="s">
        <v>45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s="16" customFormat="1" ht="12" x14ac:dyDescent="0.35">
      <c r="A40" s="16" t="s">
        <v>46</v>
      </c>
      <c r="B40" s="17"/>
      <c r="C40" s="39"/>
      <c r="D40" s="17"/>
      <c r="E40" s="40"/>
      <c r="F40" s="17"/>
      <c r="G40" s="41" t="s">
        <v>47</v>
      </c>
      <c r="H40" s="24">
        <v>4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 t="s">
        <v>48</v>
      </c>
      <c r="AG40" s="24">
        <f>COUNTIF(F23:F37,"МС")</f>
        <v>11</v>
      </c>
      <c r="AH40" s="42"/>
      <c r="AI40" s="42"/>
      <c r="AJ40" s="24"/>
    </row>
    <row r="41" spans="1:36" s="16" customFormat="1" ht="12" x14ac:dyDescent="0.35">
      <c r="A41" s="16" t="s">
        <v>49</v>
      </c>
      <c r="B41" s="17"/>
      <c r="C41" s="43"/>
      <c r="D41" s="17"/>
      <c r="E41" s="40"/>
      <c r="F41" s="17"/>
      <c r="G41" s="41" t="s">
        <v>50</v>
      </c>
      <c r="H41" s="24">
        <f>H42+H47</f>
        <v>15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 t="s">
        <v>51</v>
      </c>
      <c r="AG41" s="24">
        <f>COUNTIF(F23:F37,"КМС")</f>
        <v>4</v>
      </c>
      <c r="AH41" s="42"/>
      <c r="AI41" s="42"/>
      <c r="AJ41" s="24"/>
    </row>
    <row r="42" spans="1:36" s="16" customFormat="1" ht="12" x14ac:dyDescent="0.35">
      <c r="A42" s="16" t="s">
        <v>52</v>
      </c>
      <c r="B42" s="17"/>
      <c r="C42" s="17"/>
      <c r="D42" s="17"/>
      <c r="E42" s="40"/>
      <c r="F42" s="17"/>
      <c r="G42" s="41" t="s">
        <v>53</v>
      </c>
      <c r="H42" s="24">
        <f>H43+H44+H46+H45</f>
        <v>15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 t="s">
        <v>54</v>
      </c>
      <c r="AG42" s="24">
        <f>COUNTIF(F23:F37,"1 СР")</f>
        <v>0</v>
      </c>
      <c r="AH42" s="42"/>
      <c r="AI42" s="42"/>
      <c r="AJ42" s="24"/>
    </row>
    <row r="43" spans="1:36" s="16" customFormat="1" ht="12" x14ac:dyDescent="0.35">
      <c r="A43" s="16" t="s">
        <v>55</v>
      </c>
      <c r="B43" s="17"/>
      <c r="C43" s="17"/>
      <c r="D43" s="17"/>
      <c r="E43" s="40"/>
      <c r="F43" s="17"/>
      <c r="G43" s="41" t="s">
        <v>56</v>
      </c>
      <c r="H43" s="24">
        <f>COUNT(A23:A37)</f>
        <v>13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 t="s">
        <v>57</v>
      </c>
      <c r="AG43" s="24">
        <f>COUNTIF(F23:F37,"2 СР")</f>
        <v>0</v>
      </c>
      <c r="AH43" s="42"/>
      <c r="AI43" s="42"/>
      <c r="AJ43" s="24"/>
    </row>
    <row r="44" spans="1:36" s="16" customFormat="1" ht="12" x14ac:dyDescent="0.35">
      <c r="C44" s="17"/>
      <c r="D44" s="17"/>
      <c r="E44" s="40"/>
      <c r="F44" s="17"/>
      <c r="G44" s="41" t="s">
        <v>58</v>
      </c>
      <c r="H44" s="24">
        <f>COUNTIF(A23:A37,"НФ")</f>
        <v>2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H44" s="42"/>
      <c r="AI44" s="42"/>
      <c r="AJ44" s="24"/>
    </row>
    <row r="45" spans="1:36" s="16" customFormat="1" ht="12" x14ac:dyDescent="0.35">
      <c r="C45" s="17"/>
      <c r="D45" s="17"/>
      <c r="E45" s="40"/>
      <c r="F45" s="17"/>
      <c r="G45" s="42" t="s">
        <v>59</v>
      </c>
      <c r="H45" s="16">
        <f>COUNTIF(A23:A37,"ЛИМ")</f>
        <v>0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H45" s="42"/>
      <c r="AI45" s="42"/>
      <c r="AJ45" s="24"/>
    </row>
    <row r="46" spans="1:36" s="16" customFormat="1" ht="12" x14ac:dyDescent="0.35">
      <c r="A46" s="17"/>
      <c r="B46" s="17"/>
      <c r="C46" s="17"/>
      <c r="D46" s="17"/>
      <c r="E46" s="40"/>
      <c r="F46" s="17"/>
      <c r="G46" s="41" t="s">
        <v>60</v>
      </c>
      <c r="H46" s="24">
        <f>COUNTIF(A23:A37,"ДСКВ")</f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24"/>
      <c r="AH46" s="42"/>
      <c r="AI46" s="42"/>
      <c r="AJ46" s="24"/>
    </row>
    <row r="47" spans="1:36" s="16" customFormat="1" ht="12" x14ac:dyDescent="0.35">
      <c r="A47" s="17"/>
      <c r="B47" s="17"/>
      <c r="C47" s="17"/>
      <c r="D47" s="17"/>
      <c r="E47" s="40"/>
      <c r="F47" s="17"/>
      <c r="G47" s="41" t="s">
        <v>61</v>
      </c>
      <c r="H47" s="24">
        <f>COUNTIF(A23:A37,"НС")</f>
        <v>0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H47" s="42"/>
      <c r="AI47" s="42"/>
      <c r="AJ47" s="44"/>
    </row>
    <row r="48" spans="1:36" ht="4.5" customHeight="1" x14ac:dyDescent="0.35"/>
    <row r="49" spans="1:36" x14ac:dyDescent="0.35">
      <c r="A49" s="45" t="str">
        <f>A16</f>
        <v>ТЕХНИЧЕСКИЙ ДЕЛЕГАТ ФВСР:</v>
      </c>
      <c r="B49" s="45"/>
      <c r="C49" s="45"/>
      <c r="D49" s="45"/>
      <c r="E49" s="46"/>
      <c r="F49" s="45" t="str">
        <f>A17</f>
        <v>ГЛАВНЫЙ СУДЬЯ:</v>
      </c>
      <c r="G49" s="45"/>
      <c r="H49" s="45"/>
      <c r="I49" s="45"/>
      <c r="J49" s="45"/>
      <c r="K49" s="45"/>
      <c r="L49" s="45"/>
      <c r="M49" s="45"/>
      <c r="N49" s="45"/>
      <c r="O49" s="45"/>
      <c r="P49" s="45" t="str">
        <f>A18</f>
        <v>ГЛАВНЫЙ СЕКРЕТАРЬ: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 t="str">
        <f>A19</f>
        <v>СУДЬЯ НА ФИНИШЕ:</v>
      </c>
      <c r="AI49" s="45"/>
      <c r="AJ49" s="45"/>
    </row>
    <row r="50" spans="1:36" x14ac:dyDescent="0.3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1:36" x14ac:dyDescent="0.3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1:36" x14ac:dyDescent="0.3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9"/>
      <c r="AG52" s="48"/>
      <c r="AH52" s="48"/>
      <c r="AI52" s="48"/>
      <c r="AJ52" s="48"/>
    </row>
    <row r="53" spans="1:36" x14ac:dyDescent="0.35">
      <c r="A53" s="9"/>
      <c r="D53" s="9"/>
      <c r="E53" s="4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35">
      <c r="A54" s="9"/>
      <c r="D54" s="9"/>
      <c r="E54" s="4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35">
      <c r="A55" s="48">
        <f>G16</f>
        <v>0</v>
      </c>
      <c r="B55" s="48"/>
      <c r="C55" s="48"/>
      <c r="D55" s="48"/>
      <c r="E55" s="48"/>
      <c r="F55" s="50" t="str">
        <f>G17</f>
        <v>Камилов А.И. (ВК, г. Уфа)</v>
      </c>
      <c r="G55" s="50"/>
      <c r="H55" s="50"/>
      <c r="I55" s="50"/>
      <c r="J55" s="50"/>
      <c r="AF55" s="48" t="str">
        <f>G18</f>
        <v>Сафронова А.Е. (1 КАТ., г. САМАРА)</v>
      </c>
      <c r="AG55" s="48"/>
      <c r="AH55" s="48"/>
      <c r="AI55" s="48" t="str">
        <f>G19</f>
        <v>Бахтина Т.Н. (ВК, г. Санкт-Петербург)</v>
      </c>
      <c r="AJ55" s="48"/>
    </row>
  </sheetData>
  <mergeCells count="41">
    <mergeCell ref="A52:E52"/>
    <mergeCell ref="F52:AE52"/>
    <mergeCell ref="AG52:AJ52"/>
    <mergeCell ref="A55:E55"/>
    <mergeCell ref="F55:J55"/>
    <mergeCell ref="AF55:AH55"/>
    <mergeCell ref="AI55:AJ55"/>
    <mergeCell ref="A39:D39"/>
    <mergeCell ref="G39:AJ39"/>
    <mergeCell ref="A49:D49"/>
    <mergeCell ref="F49:O49"/>
    <mergeCell ref="P49:AG49"/>
    <mergeCell ref="AH49:AJ49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55:F55 K55:AF55 AK55:XFD55 AI55">
    <cfRule type="cellIs" dxfId="3" priority="3" operator="equal">
      <formula>0</formula>
    </cfRule>
  </conditionalFormatting>
  <conditionalFormatting sqref="G40:G44 AF1:AF14 AF48 G46:G47 AF50:AF54 AF56:AF1048576 AF19:AF38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женщины</vt:lpstr>
      <vt:lpstr>'ГК женщины'!Заголовки_для_печати</vt:lpstr>
      <vt:lpstr>'ГК женщины'!Область_печати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2025-08-14T13:25:01Z</dcterms:created>
  <dcterms:modified xsi:type="dcterms:W3CDTF">2025-08-14T13:25:18Z</dcterms:modified>
</cp:coreProperties>
</file>