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СОРЕВНОВАНИЯ 2024\ПР и ВС Екатеринбург 14-18 августа\ПРОТОКОЛЫ\"/>
    </mc:Choice>
  </mc:AlternateContent>
  <xr:revisionPtr revIDLastSave="0" documentId="13_ncr:1_{038B8F7F-5246-4F19-805A-F1A3D3F5B650}" xr6:coauthVersionLast="47" xr6:coauthVersionMax="47" xr10:uidLastSave="{00000000-0000-0000-0000-000000000000}"/>
  <bookViews>
    <workbookView xWindow="-110" yWindow="-110" windowWidth="19420" windowHeight="10300" xr2:uid="{912C235D-2B95-4BC2-9F29-B35E132FBCDC}"/>
  </bookViews>
  <sheets>
    <sheet name="ВС Муж-оф.протокол " sheetId="3" r:id="rId1"/>
    <sheet name="ВС Жен-оф.протокол" sheetId="4" r:id="rId2"/>
    <sheet name="ВС Ю15-16-оф.протокол" sheetId="5" r:id="rId3"/>
    <sheet name="ВС Д15-16-оф.протокол " sheetId="6" r:id="rId4"/>
  </sheets>
  <externalReferences>
    <externalReference r:id="rId5"/>
  </externalReferences>
  <definedNames>
    <definedName name="_xlnm.Print_Titles" localSheetId="3">'ВС Д15-16-оф.протокол '!$21:$21</definedName>
    <definedName name="_xlnm.Print_Titles" localSheetId="1">'ВС Жен-оф.протокол'!$21:$21</definedName>
    <definedName name="_xlnm.Print_Titles" localSheetId="0">'ВС Муж-оф.протокол '!$21:$21</definedName>
    <definedName name="_xlnm.Print_Titles" localSheetId="2">'ВС Ю15-16-оф.протокол'!$21:$21</definedName>
    <definedName name="_xlnm.Print_Area" localSheetId="3">'ВС Д15-16-оф.протокол '!$A$1:$N$59</definedName>
    <definedName name="_xlnm.Print_Area" localSheetId="1">'ВС Жен-оф.протокол'!$A$1:$N$63</definedName>
    <definedName name="_xlnm.Print_Area" localSheetId="0">'ВС Муж-оф.протокол '!$A$1:$N$65</definedName>
    <definedName name="_xlnm.Print_Area" localSheetId="2">'ВС Ю15-16-оф.протокол'!$A$1:$N$64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6" l="1"/>
  <c r="G40" i="6"/>
  <c r="D40" i="6"/>
  <c r="L34" i="6"/>
  <c r="H32" i="6"/>
  <c r="H31" i="6"/>
  <c r="H30" i="6"/>
  <c r="H29" i="6"/>
  <c r="G23" i="6"/>
  <c r="H26" i="6" s="1" a="1"/>
  <c r="H26" i="6" s="1"/>
  <c r="F23" i="6"/>
  <c r="N31" i="6" s="1"/>
  <c r="E23" i="6"/>
  <c r="D23" i="6"/>
  <c r="C23" i="6"/>
  <c r="L44" i="5"/>
  <c r="G44" i="5"/>
  <c r="D44" i="5"/>
  <c r="L38" i="5"/>
  <c r="H36" i="5"/>
  <c r="H35" i="5"/>
  <c r="N34" i="5"/>
  <c r="H34" i="5"/>
  <c r="N33" i="5"/>
  <c r="N30" i="5"/>
  <c r="H30" i="5" a="1"/>
  <c r="H30" i="5" s="1"/>
  <c r="L27" i="5"/>
  <c r="G27" i="5"/>
  <c r="F27" i="5"/>
  <c r="E27" i="5"/>
  <c r="D27" i="5"/>
  <c r="C27" i="5"/>
  <c r="G26" i="5"/>
  <c r="F26" i="5"/>
  <c r="E26" i="5"/>
  <c r="D26" i="5"/>
  <c r="C26" i="5"/>
  <c r="L25" i="5"/>
  <c r="G25" i="5"/>
  <c r="F25" i="5"/>
  <c r="E25" i="5"/>
  <c r="D25" i="5"/>
  <c r="C25" i="5"/>
  <c r="L24" i="5"/>
  <c r="G24" i="5"/>
  <c r="F24" i="5"/>
  <c r="E24" i="5"/>
  <c r="D24" i="5"/>
  <c r="C24" i="5"/>
  <c r="L23" i="5"/>
  <c r="G23" i="5"/>
  <c r="F23" i="5"/>
  <c r="N36" i="5" s="1"/>
  <c r="E23" i="5"/>
  <c r="D23" i="5"/>
  <c r="C23" i="5"/>
  <c r="L44" i="4"/>
  <c r="G44" i="4"/>
  <c r="D44" i="4"/>
  <c r="L38" i="4"/>
  <c r="H36" i="4"/>
  <c r="H35" i="4"/>
  <c r="H34" i="4"/>
  <c r="H33" i="4"/>
  <c r="H30" i="4" a="1"/>
  <c r="H30" i="4" s="1"/>
  <c r="L27" i="4"/>
  <c r="G27" i="4"/>
  <c r="F27" i="4"/>
  <c r="E27" i="4"/>
  <c r="D27" i="4"/>
  <c r="C27" i="4"/>
  <c r="G26" i="4"/>
  <c r="F26" i="4"/>
  <c r="E26" i="4"/>
  <c r="D26" i="4"/>
  <c r="C26" i="4"/>
  <c r="L25" i="4"/>
  <c r="G25" i="4"/>
  <c r="F25" i="4"/>
  <c r="E25" i="4"/>
  <c r="D25" i="4"/>
  <c r="C25" i="4"/>
  <c r="L24" i="4"/>
  <c r="G24" i="4"/>
  <c r="F24" i="4"/>
  <c r="E24" i="4"/>
  <c r="D24" i="4"/>
  <c r="C24" i="4"/>
  <c r="L23" i="4"/>
  <c r="G23" i="4"/>
  <c r="F23" i="4"/>
  <c r="N35" i="4" s="1"/>
  <c r="E23" i="4"/>
  <c r="D23" i="4"/>
  <c r="C23" i="4"/>
  <c r="L49" i="3"/>
  <c r="G49" i="3"/>
  <c r="D49" i="3"/>
  <c r="L43" i="3"/>
  <c r="H41" i="3"/>
  <c r="N40" i="3"/>
  <c r="H40" i="3"/>
  <c r="N39" i="3"/>
  <c r="H39" i="3"/>
  <c r="H38" i="3"/>
  <c r="N37" i="3"/>
  <c r="N35" i="3"/>
  <c r="H35" i="3" a="1"/>
  <c r="H35" i="3" s="1"/>
  <c r="L32" i="3"/>
  <c r="G32" i="3"/>
  <c r="F32" i="3"/>
  <c r="E32" i="3"/>
  <c r="D32" i="3"/>
  <c r="C32" i="3"/>
  <c r="L31" i="3"/>
  <c r="G31" i="3"/>
  <c r="F31" i="3"/>
  <c r="E31" i="3"/>
  <c r="D31" i="3"/>
  <c r="C31" i="3"/>
  <c r="L30" i="3"/>
  <c r="G30" i="3"/>
  <c r="F30" i="3"/>
  <c r="E30" i="3"/>
  <c r="D30" i="3"/>
  <c r="C30" i="3"/>
  <c r="L29" i="3"/>
  <c r="G29" i="3"/>
  <c r="F29" i="3"/>
  <c r="E29" i="3"/>
  <c r="D29" i="3"/>
  <c r="C29" i="3"/>
  <c r="L28" i="3"/>
  <c r="G28" i="3"/>
  <c r="F28" i="3"/>
  <c r="E28" i="3"/>
  <c r="D28" i="3"/>
  <c r="C28" i="3"/>
  <c r="L27" i="3"/>
  <c r="G27" i="3"/>
  <c r="F27" i="3"/>
  <c r="E27" i="3"/>
  <c r="D27" i="3"/>
  <c r="C27" i="3"/>
  <c r="L26" i="3"/>
  <c r="G26" i="3"/>
  <c r="F26" i="3"/>
  <c r="E26" i="3"/>
  <c r="D26" i="3"/>
  <c r="C26" i="3"/>
  <c r="L25" i="3"/>
  <c r="G25" i="3"/>
  <c r="F25" i="3"/>
  <c r="E25" i="3"/>
  <c r="D25" i="3"/>
  <c r="C25" i="3"/>
  <c r="L24" i="3"/>
  <c r="G24" i="3"/>
  <c r="F24" i="3"/>
  <c r="E24" i="3"/>
  <c r="D24" i="3"/>
  <c r="C24" i="3"/>
  <c r="L23" i="3"/>
  <c r="G23" i="3"/>
  <c r="F23" i="3"/>
  <c r="N36" i="3" s="1"/>
  <c r="E23" i="3"/>
  <c r="D23" i="3"/>
  <c r="C23" i="3"/>
  <c r="N33" i="4" l="1"/>
  <c r="N36" i="4"/>
  <c r="N31" i="5"/>
  <c r="N35" i="5"/>
  <c r="N29" i="6"/>
  <c r="N32" i="6"/>
  <c r="N38" i="3"/>
  <c r="N41" i="3"/>
  <c r="N30" i="4"/>
  <c r="N34" i="4"/>
  <c r="N32" i="5"/>
  <c r="N31" i="4"/>
  <c r="N26" i="6"/>
  <c r="N30" i="6"/>
  <c r="N27" i="6"/>
  <c r="N32" i="4"/>
  <c r="N28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<sst xmlns="http://schemas.openxmlformats.org/spreadsheetml/2006/main" count="256" uniqueCount="69">
  <si>
    <t>МИНИСТЕРСТВО СПОРТА РОССИЙСКОЙ ФЕДЕРАЦИИ</t>
  </si>
  <si>
    <t>МИНИСТЕРСТВО ФИЗИЧЕСКОЙ КУЛЬТУРЫ И СПОРТА СВЕРДЛОВСКОЙ ОБЛАСТИ</t>
  </si>
  <si>
    <t>ФЕДЕРАЦИЯ ВЕЛОСИПЕДНОГО СПОРТА РОССИИ</t>
  </si>
  <si>
    <t>по велосипедному спорту</t>
  </si>
  <si>
    <t>ИТОГОВЫЙ ПРОТОКОЛ</t>
  </si>
  <si>
    <t>ВМХ - фристайл - парк (или парк - смешанный)</t>
  </si>
  <si>
    <t>МЕСТО ПРОВЕДЕНИЯ: г. Екатеринбург</t>
  </si>
  <si>
    <t>НАЧАЛО ГОНКИ:</t>
  </si>
  <si>
    <t>Номер-код ВРВС - 0080061612Я</t>
  </si>
  <si>
    <t>ОКОНЧАНИЕ ГОНКИ: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</si>
  <si>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</si>
  <si>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</si>
  <si>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</si>
  <si>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</si>
  <si>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</si>
  <si>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 xml:space="preserve">АНДРИЯНОВ А.С. (ВК, г. МОСКВА) </t>
  </si>
  <si>
    <t>ВЫСОТА СТАРТОВОЙ ГОРЫ (HD)(м):</t>
  </si>
  <si>
    <t>ГЛАВНЫЙ СЕКРЕТАРЬ:</t>
  </si>
  <si>
    <t>СЛАБКОВСКАЯ В.Н. ( ВК, г. ОМСК)</t>
  </si>
  <si>
    <t>КОНТРОЛЬНОЕ ВРЕМЯ (МИН):</t>
  </si>
  <si>
    <t>СУДЬЯ НА ФИНИШЕ:</t>
  </si>
  <si>
    <t xml:space="preserve">МАЛАХОВ Р.А. (1К, г. ИЖЕВСК)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</si>
  <si>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</si>
  <si>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</si>
  <si>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</si>
  <si>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</si>
  <si>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</si>
  <si>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</si>
  <si>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</si>
  <si>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</si>
  <si>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</si>
  <si>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</si>
  <si>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</si>
  <si>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</si>
  <si>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</si>
  <si>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</si>
  <si>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МС</t>
  </si>
  <si>
    <t>КМС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</si>
  <si>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</si>
  <si>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</si>
  <si>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</si>
  <si>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</si>
  <si>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</si>
  <si>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</si>
  <si>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</si>
  <si>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</si>
  <si>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</si>
  <si>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</si>
  <si>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Ветер: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</si>
  <si>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</si>
  <si>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</si>
  <si>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</si>
  <si>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</si>
  <si>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</si>
  <si>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</si>
  <si>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</si>
  <si>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</si>
  <si>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</si>
  <si>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15:00</t>
  </si>
  <si>
    <t>ВСЕРОССИЙСКИЕ СОРЕВНОВАНИЯ</t>
  </si>
  <si>
    <t>МУЖЧИНЫ</t>
  </si>
  <si>
    <t>16:00</t>
  </si>
  <si>
    <t>ЕКП 2024 № - 2008660021019386</t>
  </si>
  <si>
    <t>ЖЕНЩИНЫ</t>
  </si>
  <si>
    <t>ЮНОШИ 15-16 ЛЕТ</t>
  </si>
  <si>
    <t>17:00</t>
  </si>
  <si>
    <t>ДЕВУШКИ 15-16 ЛЕТ</t>
  </si>
  <si>
    <t>НАЗВАНИЕ ТРАССЫ / РЕГ.НОМЕР:</t>
  </si>
  <si>
    <t>ДАТА ПРОВЕДЕНИЯ: с 14 августа по 18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</si>
</sst>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4" x14ac:knownFonts="1">
    <font>
      <sz val="10"/>
      <name val="Arial"/>
      <charset val="1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6"/>
      <name val="Calibri"/>
      <family val="2"/>
      <charset val="204"/>
    </font>
    <font>
      <sz val="10"/>
      <name val="Arial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6" fillId="0" borderId="0"/>
    <xf numFmtId="0" fontId="16" fillId="0" borderId="0"/>
  </cellStyleXfs>
  <cellXfs count="153">
    <xf numFmtId="0" fontId="0" fillId="0" borderId="0" xfId="0"/>
    <xf numFmtId="0" fontId="4" fillId="0" borderId="0" xfId="1" applyFont="1" applyAlignment="1">
      <alignment vertical="center"/>
    </xf>
    <xf numFmtId="0" fontId="2" fillId="0" borderId="0" xfId="2" applyFont="1"/>
    <xf numFmtId="0" fontId="5" fillId="0" borderId="0" xfId="2"/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49" fontId="3" fillId="0" borderId="0" xfId="1" applyNumberFormat="1" applyFont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0" fontId="11" fillId="0" borderId="11" xfId="1" applyFont="1" applyBorder="1" applyAlignment="1">
      <alignment horizontal="left" vertical="center"/>
    </xf>
    <xf numFmtId="49" fontId="12" fillId="0" borderId="11" xfId="1" applyNumberFormat="1" applyFont="1" applyBorder="1" applyAlignment="1">
      <alignment vertical="center"/>
    </xf>
    <xf numFmtId="0" fontId="13" fillId="0" borderId="11" xfId="1" applyFont="1" applyBorder="1" applyAlignment="1">
      <alignment horizontal="right" vertical="center"/>
    </xf>
    <xf numFmtId="0" fontId="11" fillId="0" borderId="7" xfId="1" applyFont="1" applyBorder="1" applyAlignment="1">
      <alignment horizontal="left" vertical="center"/>
    </xf>
    <xf numFmtId="0" fontId="11" fillId="0" borderId="8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" fillId="0" borderId="8" xfId="1" applyFont="1" applyBorder="1" applyAlignment="1">
      <alignment horizontal="left" vertical="center"/>
    </xf>
    <xf numFmtId="49" fontId="12" fillId="0" borderId="8" xfId="1" applyNumberFormat="1" applyFont="1" applyBorder="1" applyAlignment="1">
      <alignment vertical="center"/>
    </xf>
    <xf numFmtId="0" fontId="13" fillId="0" borderId="8" xfId="1" applyFont="1" applyBorder="1" applyAlignment="1">
      <alignment horizontal="right" vertical="center"/>
    </xf>
    <xf numFmtId="0" fontId="11" fillId="0" borderId="12" xfId="1" applyFont="1" applyBorder="1" applyAlignment="1">
      <alignment vertical="center"/>
    </xf>
    <xf numFmtId="0" fontId="11" fillId="0" borderId="13" xfId="1" applyFont="1" applyBorder="1" applyAlignment="1">
      <alignment horizontal="center" vertical="center"/>
    </xf>
    <xf numFmtId="0" fontId="11" fillId="0" borderId="13" xfId="1" applyFont="1" applyBorder="1" applyAlignment="1">
      <alignment vertical="center"/>
    </xf>
    <xf numFmtId="0" fontId="12" fillId="0" borderId="13" xfId="1" applyFont="1" applyBorder="1" applyAlignment="1">
      <alignment vertical="center"/>
    </xf>
    <xf numFmtId="0" fontId="6" fillId="0" borderId="13" xfId="1" applyFont="1" applyBorder="1" applyAlignment="1">
      <alignment horizontal="right" vertical="center"/>
    </xf>
    <xf numFmtId="0" fontId="12" fillId="0" borderId="13" xfId="1" applyFont="1" applyBorder="1" applyAlignment="1">
      <alignment horizontal="right" vertical="center"/>
    </xf>
    <xf numFmtId="0" fontId="12" fillId="0" borderId="13" xfId="0" applyFont="1" applyBorder="1" applyAlignment="1">
      <alignment horizontal="right"/>
    </xf>
    <xf numFmtId="49" fontId="14" fillId="0" borderId="15" xfId="1" applyNumberFormat="1" applyFont="1" applyBorder="1" applyAlignment="1">
      <alignment vertical="center"/>
    </xf>
    <xf numFmtId="0" fontId="14" fillId="0" borderId="13" xfId="1" applyFont="1" applyBorder="1" applyAlignment="1">
      <alignment vertical="center"/>
    </xf>
    <xf numFmtId="49" fontId="14" fillId="0" borderId="13" xfId="1" applyNumberFormat="1" applyFont="1" applyBorder="1" applyAlignment="1">
      <alignment vertical="center"/>
    </xf>
    <xf numFmtId="0" fontId="14" fillId="0" borderId="16" xfId="1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13" xfId="0" applyFont="1" applyBorder="1" applyAlignment="1">
      <alignment horizontal="right" vertical="center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vertical="center"/>
    </xf>
    <xf numFmtId="49" fontId="14" fillId="0" borderId="15" xfId="1" applyNumberFormat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vertical="center"/>
    </xf>
    <xf numFmtId="1" fontId="12" fillId="0" borderId="16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49" fontId="6" fillId="0" borderId="17" xfId="1" applyNumberFormat="1" applyFont="1" applyBorder="1" applyAlignment="1">
      <alignment vertical="center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49" fontId="15" fillId="0" borderId="0" xfId="1" applyNumberFormat="1" applyFont="1" applyAlignment="1">
      <alignment vertical="center"/>
    </xf>
    <xf numFmtId="49" fontId="15" fillId="3" borderId="24" xfId="1" applyNumberFormat="1" applyFont="1" applyFill="1" applyBorder="1" applyAlignment="1">
      <alignment horizontal="center" vertical="center" wrapText="1"/>
    </xf>
    <xf numFmtId="0" fontId="18" fillId="0" borderId="24" xfId="1" applyFont="1" applyBorder="1" applyAlignment="1">
      <alignment horizontal="center" vertical="center"/>
    </xf>
    <xf numFmtId="0" fontId="18" fillId="0" borderId="24" xfId="1" applyFont="1" applyBorder="1" applyAlignment="1">
      <alignment vertical="center"/>
    </xf>
    <xf numFmtId="14" fontId="18" fillId="0" borderId="24" xfId="1" applyNumberFormat="1" applyFont="1" applyBorder="1" applyAlignment="1">
      <alignment horizontal="center" vertical="center"/>
    </xf>
    <xf numFmtId="2" fontId="18" fillId="0" borderId="24" xfId="2" applyNumberFormat="1" applyFont="1" applyBorder="1" applyAlignment="1">
      <alignment horizontal="center" vertical="center"/>
    </xf>
    <xf numFmtId="0" fontId="6" fillId="0" borderId="0" xfId="1" applyFont="1" applyAlignment="1">
      <alignment horizontal="justify"/>
    </xf>
    <xf numFmtId="0" fontId="6" fillId="0" borderId="0" xfId="1" applyFont="1" applyAlignment="1">
      <alignment horizontal="center"/>
    </xf>
    <xf numFmtId="0" fontId="19" fillId="0" borderId="0" xfId="4" applyFont="1" applyAlignment="1">
      <alignment vertical="center" wrapText="1"/>
    </xf>
    <xf numFmtId="0" fontId="18" fillId="0" borderId="0" xfId="1" applyFont="1" applyAlignment="1">
      <alignment horizontal="center" vertical="center" wrapText="1"/>
    </xf>
    <xf numFmtId="164" fontId="18" fillId="0" borderId="0" xfId="1" applyNumberFormat="1" applyFont="1" applyAlignment="1">
      <alignment horizontal="center" vertical="center" wrapText="1"/>
    </xf>
    <xf numFmtId="49" fontId="18" fillId="0" borderId="0" xfId="1" applyNumberFormat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1" fillId="2" borderId="29" xfId="1" applyFont="1" applyFill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12" fillId="0" borderId="13" xfId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49" fontId="12" fillId="0" borderId="15" xfId="1" applyNumberFormat="1" applyFont="1" applyBorder="1" applyAlignment="1">
      <alignment vertical="center"/>
    </xf>
    <xf numFmtId="0" fontId="20" fillId="4" borderId="14" xfId="1" applyFont="1" applyFill="1" applyBorder="1" applyAlignment="1">
      <alignment horizontal="right" vertical="center"/>
    </xf>
    <xf numFmtId="0" fontId="6" fillId="0" borderId="3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32" xfId="1" applyNumberFormat="1" applyFont="1" applyBorder="1" applyAlignment="1">
      <alignment horizontal="center" vertical="center"/>
    </xf>
    <xf numFmtId="0" fontId="6" fillId="0" borderId="16" xfId="2" applyFont="1" applyBorder="1" applyAlignment="1">
      <alignment horizontal="right" vertical="center"/>
    </xf>
    <xf numFmtId="9" fontId="12" fillId="0" borderId="13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0" fillId="0" borderId="14" xfId="2" applyFont="1" applyBorder="1" applyAlignment="1">
      <alignment horizontal="right" vertical="center"/>
    </xf>
    <xf numFmtId="0" fontId="6" fillId="0" borderId="33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6" fillId="0" borderId="34" xfId="2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vertical="center"/>
    </xf>
    <xf numFmtId="0" fontId="12" fillId="0" borderId="12" xfId="1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49" fontId="6" fillId="0" borderId="26" xfId="2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left" vertical="center"/>
    </xf>
    <xf numFmtId="49" fontId="12" fillId="0" borderId="13" xfId="1" applyNumberFormat="1" applyFont="1" applyBorder="1" applyAlignment="1">
      <alignment vertical="center"/>
    </xf>
    <xf numFmtId="49" fontId="12" fillId="0" borderId="16" xfId="1" applyNumberFormat="1" applyFont="1" applyBorder="1" applyAlignment="1">
      <alignment vertical="center"/>
    </xf>
    <xf numFmtId="0" fontId="13" fillId="2" borderId="12" xfId="1" applyFont="1" applyFill="1" applyBorder="1" applyAlignment="1">
      <alignment vertical="center"/>
    </xf>
    <xf numFmtId="0" fontId="13" fillId="2" borderId="13" xfId="1" applyFont="1" applyFill="1" applyBorder="1" applyAlignment="1">
      <alignment vertical="center"/>
    </xf>
    <xf numFmtId="0" fontId="13" fillId="2" borderId="13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7" fillId="0" borderId="35" xfId="1" applyFont="1" applyBorder="1" applyAlignment="1">
      <alignment vertical="center"/>
    </xf>
    <xf numFmtId="0" fontId="17" fillId="0" borderId="36" xfId="1" applyFont="1" applyBorder="1" applyAlignment="1">
      <alignment vertical="center"/>
    </xf>
    <xf numFmtId="0" fontId="17" fillId="0" borderId="36" xfId="1" applyFont="1" applyBorder="1" applyAlignment="1">
      <alignment horizontal="center" vertical="center"/>
    </xf>
    <xf numFmtId="49" fontId="17" fillId="0" borderId="0" xfId="1" applyNumberFormat="1" applyFont="1" applyAlignment="1">
      <alignment vertical="center"/>
    </xf>
    <xf numFmtId="1" fontId="18" fillId="0" borderId="24" xfId="2" applyNumberFormat="1" applyFont="1" applyBorder="1" applyAlignment="1">
      <alignment horizontal="center" vertical="center"/>
    </xf>
    <xf numFmtId="0" fontId="6" fillId="4" borderId="24" xfId="3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right" vertical="center"/>
    </xf>
    <xf numFmtId="0" fontId="1" fillId="0" borderId="9" xfId="1" applyFont="1" applyBorder="1" applyAlignment="1">
      <alignment horizontal="right" vertical="center"/>
    </xf>
    <xf numFmtId="0" fontId="21" fillId="0" borderId="23" xfId="2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3" fillId="0" borderId="27" xfId="2" applyFont="1" applyBorder="1" applyAlignment="1">
      <alignment horizontal="center" vertical="center"/>
    </xf>
    <xf numFmtId="0" fontId="21" fillId="4" borderId="24" xfId="3" applyFont="1" applyFill="1" applyBorder="1" applyAlignment="1">
      <alignment horizontal="center" vertical="center" wrapText="1"/>
    </xf>
    <xf numFmtId="0" fontId="21" fillId="0" borderId="27" xfId="2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49" fontId="15" fillId="3" borderId="20" xfId="1" applyNumberFormat="1" applyFont="1" applyFill="1" applyBorder="1" applyAlignment="1">
      <alignment horizontal="center" vertical="center" wrapText="1"/>
    </xf>
    <xf numFmtId="49" fontId="15" fillId="3" borderId="21" xfId="1" applyNumberFormat="1" applyFont="1" applyFill="1" applyBorder="1" applyAlignment="1">
      <alignment horizontal="center" vertical="center" wrapText="1"/>
    </xf>
    <xf numFmtId="49" fontId="15" fillId="3" borderId="25" xfId="1" applyNumberFormat="1" applyFont="1" applyFill="1" applyBorder="1" applyAlignment="1">
      <alignment horizontal="center" vertical="center" wrapText="1"/>
    </xf>
    <xf numFmtId="49" fontId="15" fillId="3" borderId="26" xfId="1" applyNumberFormat="1" applyFont="1" applyFill="1" applyBorder="1" applyAlignment="1">
      <alignment horizontal="center" vertical="center" wrapText="1"/>
    </xf>
    <xf numFmtId="49" fontId="15" fillId="3" borderId="19" xfId="1" applyNumberFormat="1" applyFont="1" applyFill="1" applyBorder="1" applyAlignment="1">
      <alignment horizontal="center" vertical="center" wrapText="1"/>
    </xf>
    <xf numFmtId="49" fontId="15" fillId="2" borderId="19" xfId="3" applyNumberFormat="1" applyFont="1" applyFill="1" applyBorder="1" applyAlignment="1">
      <alignment horizontal="center" vertical="center" wrapText="1"/>
    </xf>
    <xf numFmtId="49" fontId="15" fillId="2" borderId="24" xfId="3" applyNumberFormat="1" applyFont="1" applyFill="1" applyBorder="1" applyAlignment="1">
      <alignment horizontal="center" vertical="center" wrapText="1"/>
    </xf>
    <xf numFmtId="0" fontId="15" fillId="2" borderId="19" xfId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center" vertical="center" wrapText="1"/>
    </xf>
    <xf numFmtId="0" fontId="15" fillId="2" borderId="22" xfId="1" applyFont="1" applyFill="1" applyBorder="1" applyAlignment="1">
      <alignment horizontal="center" vertical="center" wrapText="1"/>
    </xf>
    <xf numFmtId="0" fontId="15" fillId="2" borderId="27" xfId="1" applyFont="1" applyFill="1" applyBorder="1" applyAlignment="1">
      <alignment horizontal="center" vertical="center" wrapText="1"/>
    </xf>
    <xf numFmtId="0" fontId="11" fillId="2" borderId="28" xfId="1" applyFont="1" applyFill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4" fillId="0" borderId="15" xfId="1" applyFont="1" applyBorder="1" applyAlignment="1">
      <alignment horizontal="left" vertical="center"/>
    </xf>
    <xf numFmtId="0" fontId="14" fillId="0" borderId="13" xfId="1" applyFont="1" applyBorder="1" applyAlignment="1">
      <alignment horizontal="left" vertical="center"/>
    </xf>
    <xf numFmtId="0" fontId="14" fillId="0" borderId="16" xfId="1" applyFont="1" applyBorder="1" applyAlignment="1">
      <alignment horizontal="left" vertical="center"/>
    </xf>
    <xf numFmtId="0" fontId="15" fillId="2" borderId="18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15" fillId="2" borderId="19" xfId="3" applyFont="1" applyFill="1" applyBorder="1" applyAlignment="1">
      <alignment horizontal="center" vertical="center" wrapText="1"/>
    </xf>
    <xf numFmtId="0" fontId="15" fillId="2" borderId="24" xfId="3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5">
    <cellStyle name="Обычный" xfId="0" builtinId="0"/>
    <cellStyle name="Обычный 2" xfId="1" xr:uid="{C0895A48-920D-4ED7-BEA3-88ACF9746955}"/>
    <cellStyle name="Обычный 6" xfId="2" xr:uid="{CD680278-9890-4414-B2D9-864717E09D89}"/>
    <cellStyle name="Обычный_ID4938_RS_1" xfId="4" xr:uid="{FF9B9232-F0E0-46D9-A0DB-3B37F250FAF8}"/>
    <cellStyle name="Обычный_Стартовый протокол Смирнов_20101106_Results" xfId="3" xr:uid="{9A2B8372-EA83-4BA2-8151-93FF1794A2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353682</xdr:colOff>
      <xdr:row>0</xdr:row>
      <xdr:rowOff>46037</xdr:rowOff>
    </xdr:from>
    <xdr:to>
      <xdr:col>12</xdr:col>
      <xdr:colOff>13161</xdr:colOff>
      <xdr:row>2</xdr:row>
      <xdr:rowOff>160336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706F09E-0042-4B27-B3DB-AA6B839F01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9929482" y="46037"/>
          <a:ext cx="1056479" cy="622299"/>
        </a:xfrm>
        <a:prstGeom prst="rect">
          <a:avLst/>
        </a:prstGeom>
      </xdr:spPr>
    </xdr:pic>
    <xdr:clientData/>
  </xdr:twoCellAnchor>
  <xdr:twoCellAnchor editAs="oneCell">
    <xdr:from>
      <xdr:col>10</xdr:col>
      <xdr:colOff>353682</xdr:colOff>
      <xdr:row>0</xdr:row>
      <xdr:rowOff>46037</xdr:rowOff>
    </xdr:from>
    <xdr:to>
      <xdr:col>12</xdr:col>
      <xdr:colOff>13161</xdr:colOff>
      <xdr:row>2</xdr:row>
      <xdr:rowOff>160336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97F54E2-61D5-49E9-94E7-2DD023E645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9929482" y="46037"/>
          <a:ext cx="1056479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246062</xdr:colOff>
      <xdr:row>0</xdr:row>
      <xdr:rowOff>0</xdr:rowOff>
    </xdr:from>
    <xdr:to>
      <xdr:col>2</xdr:col>
      <xdr:colOff>940470</xdr:colOff>
      <xdr:row>2</xdr:row>
      <xdr:rowOff>219750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F8D989D1-E5CE-4C03-98FA-3646364B2E6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35012" y="0"/>
          <a:ext cx="1240508" cy="727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353682</xdr:colOff>
      <xdr:row>1</xdr:row>
      <xdr:rowOff>46037</xdr:rowOff>
    </xdr:from>
    <xdr:to>
      <xdr:col>12</xdr:col>
      <xdr:colOff>13161</xdr:colOff>
      <xdr:row>3</xdr:row>
      <xdr:rowOff>160336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E7FCF55-9929-43DB-A7CE-ED5A768302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9929482" y="300037"/>
          <a:ext cx="1056479" cy="622299"/>
        </a:xfrm>
        <a:prstGeom prst="rect">
          <a:avLst/>
        </a:prstGeom>
      </xdr:spPr>
    </xdr:pic>
    <xdr:clientData/>
  </xdr:twoCellAnchor>
  <xdr:twoCellAnchor editAs="oneCell">
    <xdr:from>
      <xdr:col>10</xdr:col>
      <xdr:colOff>353682</xdr:colOff>
      <xdr:row>1</xdr:row>
      <xdr:rowOff>46037</xdr:rowOff>
    </xdr:from>
    <xdr:to>
      <xdr:col>12</xdr:col>
      <xdr:colOff>13161</xdr:colOff>
      <xdr:row>3</xdr:row>
      <xdr:rowOff>160336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9FAF5FF-30E0-4C64-9DD9-AEE7E0FBCA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9929482" y="300037"/>
          <a:ext cx="1056479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246062</xdr:colOff>
      <xdr:row>1</xdr:row>
      <xdr:rowOff>0</xdr:rowOff>
    </xdr:from>
    <xdr:to>
      <xdr:col>2</xdr:col>
      <xdr:colOff>940470</xdr:colOff>
      <xdr:row>3</xdr:row>
      <xdr:rowOff>219750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CCABE35A-3D8C-40AA-AAD8-4223C5C68AF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35012" y="254000"/>
          <a:ext cx="1240508" cy="727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433056</xdr:colOff>
      <xdr:row>1</xdr:row>
      <xdr:rowOff>125412</xdr:rowOff>
    </xdr:from>
    <xdr:to>
      <xdr:col>12</xdr:col>
      <xdr:colOff>92536</xdr:colOff>
      <xdr:row>3</xdr:row>
      <xdr:rowOff>239711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50C4321-295B-4B58-95DE-FD558A4A89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9754856" y="379412"/>
          <a:ext cx="1056480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79375</xdr:colOff>
      <xdr:row>1</xdr:row>
      <xdr:rowOff>7937</xdr:rowOff>
    </xdr:from>
    <xdr:to>
      <xdr:col>2</xdr:col>
      <xdr:colOff>773783</xdr:colOff>
      <xdr:row>3</xdr:row>
      <xdr:rowOff>227687</xdr:rowOff>
    </xdr:to>
    <xdr:pic>
      <xdr:nvPicPr>
        <xdr:cNvPr id="8" name="Рисунок 4">
          <a:extLst>
            <a:ext uri="{FF2B5EF4-FFF2-40B4-BE49-F238E27FC236}">
              <a16:creationId xmlns:a16="http://schemas.microsoft.com/office/drawing/2014/main" id="{811FB5A4-AB4A-4E2E-AFA2-7E58AEC001AB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8325" y="261937"/>
          <a:ext cx="1240508" cy="727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504494</xdr:colOff>
      <xdr:row>0</xdr:row>
      <xdr:rowOff>220662</xdr:rowOff>
    </xdr:from>
    <xdr:to>
      <xdr:col>12</xdr:col>
      <xdr:colOff>163974</xdr:colOff>
      <xdr:row>3</xdr:row>
      <xdr:rowOff>80961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E1C0F38-ED48-4CBD-9A55-2B06524045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226344" y="220662"/>
          <a:ext cx="1056480" cy="622299"/>
        </a:xfrm>
        <a:prstGeom prst="rect">
          <a:avLst/>
        </a:prstGeom>
      </xdr:spPr>
    </xdr:pic>
    <xdr:clientData/>
  </xdr:twoCellAnchor>
  <xdr:twoCellAnchor editAs="oneCell">
    <xdr:from>
      <xdr:col>2</xdr:col>
      <xdr:colOff>236538</xdr:colOff>
      <xdr:row>0</xdr:row>
      <xdr:rowOff>171450</xdr:rowOff>
    </xdr:from>
    <xdr:to>
      <xdr:col>3</xdr:col>
      <xdr:colOff>311822</xdr:colOff>
      <xdr:row>3</xdr:row>
      <xdr:rowOff>137200</xdr:rowOff>
    </xdr:to>
    <xdr:pic>
      <xdr:nvPicPr>
        <xdr:cNvPr id="8" name="Рисунок 4">
          <a:extLst>
            <a:ext uri="{FF2B5EF4-FFF2-40B4-BE49-F238E27FC236}">
              <a16:creationId xmlns:a16="http://schemas.microsoft.com/office/drawing/2014/main" id="{FEE9BAFA-43C6-4B6D-A272-375D0B88F95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71588" y="171450"/>
          <a:ext cx="1250034" cy="72775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72;&#1103;%20&#1055;&#1056;%20&#1080;%20&#104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жчины"/>
      <sheetName val="список (2)"/>
      <sheetName val="Женщины"/>
      <sheetName val="спиУЧ-ВС."/>
      <sheetName val="список"/>
      <sheetName val="спиУЧ-ПР"/>
      <sheetName val="КР"/>
      <sheetName val="список юн-ки ПР"/>
      <sheetName val="Стартовый квал.-фин Ю-ки17-18"/>
      <sheetName val="Стартовый квал. Ю17-18."/>
      <sheetName val=" список ю-ры ПР"/>
      <sheetName val="ПР Юн-ки-оф.протокол"/>
      <sheetName val="ПР Юн-ры-оф.протокол"/>
      <sheetName val="ВС Муж-оф.протокол "/>
      <sheetName val="ВС Жен-оф.протокол"/>
      <sheetName val="ВС Ю15-16-оф.протокол"/>
      <sheetName val="ВС Д15-16-оф.протокол "/>
      <sheetName val="список М-ВС "/>
      <sheetName val="Стартовый финал муж"/>
      <sheetName val="список Ж-ВС"/>
      <sheetName val="Стартовый финал жен"/>
      <sheetName val="список Ю15-16.-ВС"/>
      <sheetName val="список Д15-16-ВС"/>
      <sheetName val="Стартовый фин ВС Д-Ю-15-16"/>
      <sheetName val="Стартовый квалмуж."/>
      <sheetName val="Стартовый квал.ж"/>
      <sheetName val="Стартовый квалВС Ю 13-14"/>
      <sheetName val="Стартовый фин Ю15-16"/>
      <sheetName val="Стартовый квалВС Ю 15-16"/>
      <sheetName val="Стартовый квалВС-Ю-ки17-18"/>
      <sheetName val="Стартовый квалВС17-18."/>
      <sheetName val="ЧиПОО"/>
      <sheetName val="ВС Ю15-16-оф.протокол "/>
      <sheetName val="список М-ЧОО"/>
      <sheetName val="ВС Ю-ки 17-18-оф.протокол"/>
      <sheetName val="список Ю17-18-ПОО"/>
      <sheetName val="список Ю15-16-ПОО "/>
      <sheetName val="список ЧиПОО все"/>
    </sheetNames>
    <definedNames>
      <definedName name="Print_Area" sheetId="4"/>
    </definedNames>
    <sheetDataSet>
      <sheetData sheetId="0">
        <row r="1">
          <cell r="A1" t="str">
            <v>Сумма этапов кубка России 2023 год.</v>
          </cell>
        </row>
      </sheetData>
      <sheetData sheetId="1">
        <row r="1">
          <cell r="A1" t="str">
            <v>№</v>
          </cell>
        </row>
      </sheetData>
      <sheetData sheetId="2">
        <row r="1">
          <cell r="A1" t="str">
            <v>Сумма этапов кубка России 2023 год.</v>
          </cell>
        </row>
      </sheetData>
      <sheetData sheetId="3">
        <row r="1">
          <cell r="A1" t="str">
            <v>МИНИСТЕРСТВО СПОРТА РОССИЙСКОЙ ФЕДЕРАЦИИ</v>
          </cell>
        </row>
      </sheetData>
      <sheetData sheetId="4">
        <row r="1">
          <cell r="A1" t="str">
            <v>№</v>
          </cell>
        </row>
      </sheetData>
      <sheetData sheetId="5">
        <row r="1">
          <cell r="A1" t="str">
            <v>МИНИСТЕРСТВО СПОРТА РОССИЙСКОЙ ФЕДЕРАЦИИ</v>
          </cell>
        </row>
      </sheetData>
      <sheetData sheetId="6"/>
      <sheetData sheetId="7">
        <row r="1">
          <cell r="A1" t="str">
            <v>ПЕРВЕНСТВО РОССИИ</v>
          </cell>
        </row>
      </sheetData>
      <sheetData sheetId="8">
        <row r="2">
          <cell r="A2" t="str">
            <v>Министерство спорта Российской Федерации</v>
          </cell>
        </row>
      </sheetData>
      <sheetData sheetId="9">
        <row r="2">
          <cell r="A2" t="str">
            <v>Министерство спорта Российской Федерации</v>
          </cell>
        </row>
      </sheetData>
      <sheetData sheetId="10">
        <row r="1">
          <cell r="A1" t="str">
            <v>ПЕРВЕНСТВО РОССИИ</v>
          </cell>
        </row>
      </sheetData>
      <sheetData sheetId="11">
        <row r="1">
          <cell r="A1" t="str">
            <v>МИНИСТЕРСТВО СПОРТА РОССИЙСКОЙ ФЕДЕРАЦИИ</v>
          </cell>
        </row>
      </sheetData>
      <sheetData sheetId="12">
        <row r="1">
          <cell r="A1" t="str">
            <v>МИНИСТЕРСТВО СПОРТА РОССИЙСКОЙ ФЕДЕРАЦИИ</v>
          </cell>
        </row>
      </sheetData>
      <sheetData sheetId="13">
        <row r="1">
          <cell r="A1" t="str">
            <v>МИНИСТЕРСТВО СПОРТА РОССИЙСКОЙ ФЕДЕРАЦИИ</v>
          </cell>
        </row>
      </sheetData>
      <sheetData sheetId="14">
        <row r="1">
          <cell r="A1" t="str">
            <v>МИНИСТЕРСТВО СПОРТА РОССИЙСКОЙ ФЕДЕРАЦИИ</v>
          </cell>
        </row>
      </sheetData>
      <sheetData sheetId="15">
        <row r="1">
          <cell r="A1" t="str">
            <v>МИНИСТЕРСТВО СПОРТА РОССИЙСКОЙ ФЕДЕРАЦИИ</v>
          </cell>
        </row>
      </sheetData>
      <sheetData sheetId="16">
        <row r="1">
          <cell r="A1" t="str">
            <v>МИНИСТЕРСТВО СПОРТА РОССИЙСКОЙ ФЕДЕРАЦИИ</v>
          </cell>
        </row>
      </sheetData>
      <sheetData sheetId="17">
        <row r="2">
          <cell r="A2" t="str">
            <v>Министерство спорта Российской Федерации</v>
          </cell>
        </row>
      </sheetData>
      <sheetData sheetId="18">
        <row r="1">
          <cell r="A1" t="str">
            <v>ВСЕРОССИЙСКИЕ СОРЕВНОВАНИЯ</v>
          </cell>
        </row>
      </sheetData>
      <sheetData sheetId="19">
        <row r="2">
          <cell r="A2" t="str">
            <v>Министерство спорта Российской Федерации</v>
          </cell>
        </row>
      </sheetData>
      <sheetData sheetId="20">
        <row r="2">
          <cell r="A2" t="str">
            <v>Министерство спорта Российской Федерации</v>
          </cell>
        </row>
      </sheetData>
      <sheetData sheetId="21">
        <row r="2">
          <cell r="A2" t="str">
            <v>Министерство спорта Российской Федерации</v>
          </cell>
        </row>
      </sheetData>
      <sheetData sheetId="22">
        <row r="2">
          <cell r="A2" t="str">
            <v>Министерство спорта Российской Федерации</v>
          </cell>
        </row>
      </sheetData>
      <sheetData sheetId="23">
        <row r="1">
          <cell r="A1" t="str">
            <v>ВСЕРОССИЙСКИЕ СОРЕВНОВАНИЯ</v>
          </cell>
        </row>
      </sheetData>
      <sheetData sheetId="24">
        <row r="1">
          <cell r="B1" t="str">
            <v>ВСЕРОССИЙСКИЕ СОРЕВНОВАНИЯ</v>
          </cell>
        </row>
      </sheetData>
      <sheetData sheetId="25">
        <row r="2">
          <cell r="B2" t="str">
            <v>Министерство спорта Российской Федерации</v>
          </cell>
        </row>
      </sheetData>
      <sheetData sheetId="26">
        <row r="2">
          <cell r="B2" t="str">
            <v>Министерство спорта Российской Федерации</v>
          </cell>
        </row>
      </sheetData>
      <sheetData sheetId="27">
        <row r="2">
          <cell r="B2" t="str">
            <v>Министерство спорта Российской Федерации</v>
          </cell>
        </row>
      </sheetData>
      <sheetData sheetId="28">
        <row r="2">
          <cell r="B2" t="str">
            <v>Министерство спорта Российской Федерации</v>
          </cell>
        </row>
      </sheetData>
      <sheetData sheetId="29">
        <row r="2">
          <cell r="B2" t="str">
            <v>Министерство спорта Российской Федерации</v>
          </cell>
        </row>
      </sheetData>
      <sheetData sheetId="30">
        <row r="2">
          <cell r="B2" t="str">
            <v>Министерство спорта Российской Федерации</v>
          </cell>
        </row>
      </sheetData>
      <sheetData sheetId="31"/>
      <sheetData sheetId="32">
        <row r="1">
          <cell r="A1" t="str">
            <v>МИНИСТЕРСТВО СПОРТА РОССИЙСКОЙ ФЕДЕРАЦИИ</v>
          </cell>
        </row>
      </sheetData>
      <sheetData sheetId="33">
        <row r="2">
          <cell r="A2" t="str">
            <v>Министерство спорта Российской Федерации</v>
          </cell>
        </row>
      </sheetData>
      <sheetData sheetId="34">
        <row r="1">
          <cell r="A1" t="str">
            <v>МИНИСТЕРСТВО СПОРТА РОССИЙСКОЙ ФЕДЕРАЦИИ</v>
          </cell>
        </row>
      </sheetData>
      <sheetData sheetId="35">
        <row r="2">
          <cell r="A2" t="str">
            <v>Министерство спорта Российской Федерации</v>
          </cell>
        </row>
      </sheetData>
      <sheetData sheetId="36">
        <row r="2">
          <cell r="A2" t="str">
            <v>Министерство спорта Российской Федерации</v>
          </cell>
        </row>
      </sheetData>
      <sheetData sheetId="37">
        <row r="2">
          <cell r="A2" t="str">
            <v>Министерство спорта Российской Федерации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F87A-C119-4FC3-B250-4B9C1B623BDA}">
  <sheetPr>
    <tabColor rgb="FF002060"/>
    <pageSetUpPr fitToPage="1"/>
  </sheetPr>
  <dimension ref="A1:U50"/>
  <sheetViews>
    <sheetView tabSelected="1" view="pageBreakPreview" topLeftCell="A37" zoomScale="70" zoomScaleNormal="50" zoomScaleSheetLayoutView="70" workbookViewId="0">
      <selection activeCell="L57" sqref="L57"/>
    </sheetView>
  </sheetViews>
  <sheetFormatPr defaultColWidth="9.08984375" defaultRowHeight="13" x14ac:dyDescent="0.25"/>
  <cols>
    <col min="1" max="1" width="7" style="4" customWidth="1"/>
    <col min="2" max="2" width="7.81640625" style="89" customWidth="1"/>
    <col min="3" max="3" width="16.36328125" style="89" customWidth="1"/>
    <col min="4" max="4" width="26.81640625" style="4" customWidth="1"/>
    <col min="5" max="5" width="13.54296875" style="4" customWidth="1"/>
    <col min="6" max="6" width="8.81640625" style="4" customWidth="1"/>
    <col min="7" max="7" width="27" style="4" customWidth="1"/>
    <col min="8" max="8" width="9.90625" style="5" customWidth="1"/>
    <col min="9" max="11" width="9.90625" style="4" customWidth="1"/>
    <col min="12" max="12" width="10.08984375" style="5" customWidth="1"/>
    <col min="13" max="13" width="11.36328125" style="4" customWidth="1"/>
    <col min="14" max="14" width="13.08984375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"/>
      <c r="P1" s="2"/>
    </row>
    <row r="2" spans="1:21" s="3" customFormat="1" ht="20" customHeight="1" x14ac:dyDescent="0.2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"/>
      <c r="P2" s="2"/>
    </row>
    <row r="3" spans="1:21" s="3" customFormat="1" ht="20" customHeight="1" x14ac:dyDescent="0.25">
      <c r="A3" s="151" t="s">
        <v>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"/>
      <c r="P3" s="2"/>
    </row>
    <row r="4" spans="1:21" ht="19.5" customHeight="1" x14ac:dyDescent="0.25"/>
    <row r="5" spans="1:21" ht="18.5" customHeight="1" x14ac:dyDescent="0.2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Q5" s="3"/>
    </row>
    <row r="6" spans="1:21" s="6" customFormat="1" ht="20" customHeight="1" x14ac:dyDescent="0.25">
      <c r="A6" s="152" t="s">
        <v>59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S6" s="7"/>
      <c r="T6" s="7"/>
      <c r="U6" s="7"/>
    </row>
    <row r="7" spans="1:21" s="6" customFormat="1" ht="1" customHeight="1" x14ac:dyDescent="0.2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S7" s="7"/>
      <c r="T7" s="7"/>
      <c r="U7" s="7"/>
    </row>
    <row r="8" spans="1:21" s="6" customFormat="1" ht="20" customHeight="1" thickBot="1" x14ac:dyDescent="0.3">
      <c r="A8" s="141" t="s">
        <v>3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S8" s="7"/>
      <c r="T8" s="7"/>
      <c r="U8" s="7"/>
    </row>
    <row r="9" spans="1:21" ht="20" customHeight="1" thickTop="1" x14ac:dyDescent="0.25">
      <c r="A9" s="142" t="s">
        <v>4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4"/>
    </row>
    <row r="10" spans="1:21" ht="20" customHeight="1" x14ac:dyDescent="0.25">
      <c r="A10" s="145" t="s">
        <v>5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7"/>
    </row>
    <row r="11" spans="1:21" ht="20" customHeight="1" x14ac:dyDescent="0.25">
      <c r="A11" s="145" t="s">
        <v>60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21" ht="7.5" customHeight="1" x14ac:dyDescent="0.25">
      <c r="A12" s="148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50"/>
    </row>
    <row r="13" spans="1:21" ht="15.5" x14ac:dyDescent="0.25">
      <c r="A13" s="8" t="s">
        <v>6</v>
      </c>
      <c r="B13" s="9"/>
      <c r="C13" s="9"/>
      <c r="D13" s="9"/>
      <c r="E13" s="10"/>
      <c r="F13" s="10"/>
      <c r="G13" s="11" t="s">
        <v>7</v>
      </c>
      <c r="H13" s="12" t="s">
        <v>58</v>
      </c>
      <c r="I13" s="10"/>
      <c r="J13" s="10"/>
      <c r="K13" s="10"/>
      <c r="L13" s="12"/>
      <c r="M13" s="13"/>
      <c r="N13" s="97" t="s">
        <v>8</v>
      </c>
    </row>
    <row r="14" spans="1:21" ht="15.5" x14ac:dyDescent="0.25">
      <c r="A14" s="14" t="s">
        <v>68</v>
      </c>
      <c r="B14" s="15"/>
      <c r="C14" s="15"/>
      <c r="D14" s="15"/>
      <c r="E14" s="16"/>
      <c r="F14" s="16"/>
      <c r="G14" s="17" t="s">
        <v>9</v>
      </c>
      <c r="H14" s="18" t="s">
        <v>61</v>
      </c>
      <c r="I14" s="16"/>
      <c r="J14" s="16"/>
      <c r="K14" s="16"/>
      <c r="L14" s="18"/>
      <c r="M14" s="19"/>
      <c r="N14" s="98" t="s">
        <v>62</v>
      </c>
    </row>
    <row r="15" spans="1:21" ht="14.5" x14ac:dyDescent="0.25">
      <c r="A15" s="128" t="s">
        <v>10</v>
      </c>
      <c r="B15" s="129"/>
      <c r="C15" s="129"/>
      <c r="D15" s="129"/>
      <c r="E15" s="129"/>
      <c r="F15" s="129"/>
      <c r="G15" s="130"/>
      <c r="H15" s="131" t="s">
        <v>11</v>
      </c>
      <c r="I15" s="129"/>
      <c r="J15" s="129"/>
      <c r="K15" s="129"/>
      <c r="L15" s="129"/>
      <c r="M15" s="129"/>
      <c r="N15" s="132"/>
    </row>
    <row r="16" spans="1:21" ht="14.5" x14ac:dyDescent="0.25">
      <c r="A16" s="20" t="s">
        <v>12</v>
      </c>
      <c r="B16" s="21"/>
      <c r="C16" s="21"/>
      <c r="D16" s="22"/>
      <c r="E16" s="23"/>
      <c r="F16" s="22"/>
      <c r="G16" s="24"/>
      <c r="H16" s="133" t="s">
        <v>13</v>
      </c>
      <c r="I16" s="134"/>
      <c r="J16" s="134"/>
      <c r="K16" s="134"/>
      <c r="L16" s="134"/>
      <c r="M16" s="134"/>
      <c r="N16" s="135"/>
    </row>
    <row r="17" spans="1:21" ht="14.5" x14ac:dyDescent="0.35">
      <c r="A17" s="20" t="s">
        <v>14</v>
      </c>
      <c r="B17" s="21"/>
      <c r="C17" s="21"/>
      <c r="D17" s="25"/>
      <c r="E17" s="23"/>
      <c r="F17" s="22"/>
      <c r="G17" s="26" t="s">
        <v>15</v>
      </c>
      <c r="H17" s="27" t="s">
        <v>16</v>
      </c>
      <c r="I17" s="28"/>
      <c r="J17" s="28"/>
      <c r="K17" s="28"/>
      <c r="L17" s="29"/>
      <c r="M17" s="28"/>
      <c r="N17" s="30"/>
    </row>
    <row r="18" spans="1:21" ht="14.5" x14ac:dyDescent="0.25">
      <c r="A18" s="31" t="s">
        <v>17</v>
      </c>
      <c r="B18" s="21"/>
      <c r="C18" s="21"/>
      <c r="D18" s="25"/>
      <c r="E18" s="23"/>
      <c r="F18" s="22"/>
      <c r="G18" s="32" t="s">
        <v>18</v>
      </c>
      <c r="H18" s="27" t="s">
        <v>19</v>
      </c>
      <c r="I18" s="28"/>
      <c r="J18" s="28"/>
      <c r="K18" s="28"/>
      <c r="L18" s="29"/>
      <c r="M18" s="28"/>
      <c r="N18" s="30"/>
    </row>
    <row r="19" spans="1:21" ht="15" thickBot="1" x14ac:dyDescent="0.4">
      <c r="A19" s="20" t="s">
        <v>20</v>
      </c>
      <c r="B19" s="33"/>
      <c r="C19" s="33"/>
      <c r="D19" s="34"/>
      <c r="E19" s="34"/>
      <c r="F19" s="34"/>
      <c r="G19" s="26" t="s">
        <v>21</v>
      </c>
      <c r="H19" s="35"/>
      <c r="I19" s="36"/>
      <c r="J19" s="36"/>
      <c r="K19" s="36"/>
      <c r="L19" s="37"/>
      <c r="M19" s="38"/>
      <c r="N19" s="39"/>
    </row>
    <row r="20" spans="1:21" ht="7.5" customHeight="1" thickTop="1" thickBot="1" x14ac:dyDescent="0.3">
      <c r="A20" s="41"/>
      <c r="B20" s="40"/>
      <c r="C20" s="40"/>
      <c r="D20" s="41"/>
      <c r="E20" s="41"/>
      <c r="F20" s="41"/>
      <c r="G20" s="41"/>
      <c r="H20" s="42"/>
      <c r="I20" s="41"/>
      <c r="J20" s="41"/>
      <c r="K20" s="41"/>
      <c r="L20" s="42"/>
      <c r="M20" s="41"/>
      <c r="N20" s="41"/>
    </row>
    <row r="21" spans="1:21" s="43" customFormat="1" ht="20.25" customHeight="1" thickTop="1" x14ac:dyDescent="0.25">
      <c r="A21" s="136" t="s">
        <v>22</v>
      </c>
      <c r="B21" s="138" t="s">
        <v>23</v>
      </c>
      <c r="C21" s="138" t="s">
        <v>24</v>
      </c>
      <c r="D21" s="138" t="s">
        <v>25</v>
      </c>
      <c r="E21" s="138" t="s">
        <v>26</v>
      </c>
      <c r="F21" s="138" t="s">
        <v>27</v>
      </c>
      <c r="G21" s="138" t="s">
        <v>28</v>
      </c>
      <c r="H21" s="114" t="s">
        <v>29</v>
      </c>
      <c r="I21" s="115"/>
      <c r="J21" s="118" t="s">
        <v>30</v>
      </c>
      <c r="K21" s="118"/>
      <c r="L21" s="119" t="s">
        <v>31</v>
      </c>
      <c r="M21" s="121" t="s">
        <v>32</v>
      </c>
      <c r="N21" s="123" t="s">
        <v>33</v>
      </c>
      <c r="P21" s="44"/>
      <c r="S21" s="45"/>
      <c r="T21" s="45"/>
      <c r="U21" s="45"/>
    </row>
    <row r="22" spans="1:21" s="43" customFormat="1" ht="17.25" customHeight="1" x14ac:dyDescent="0.25">
      <c r="A22" s="137"/>
      <c r="B22" s="139"/>
      <c r="C22" s="139"/>
      <c r="D22" s="139"/>
      <c r="E22" s="139"/>
      <c r="F22" s="139"/>
      <c r="G22" s="139"/>
      <c r="H22" s="116"/>
      <c r="I22" s="117"/>
      <c r="J22" s="46" t="s">
        <v>34</v>
      </c>
      <c r="K22" s="46" t="s">
        <v>35</v>
      </c>
      <c r="L22" s="120"/>
      <c r="M22" s="122"/>
      <c r="N22" s="124"/>
      <c r="P22" s="44"/>
      <c r="S22" s="45"/>
      <c r="T22" s="45"/>
      <c r="U22" s="45"/>
    </row>
    <row r="23" spans="1:21" ht="18" customHeight="1" x14ac:dyDescent="0.25">
      <c r="A23" s="99">
        <v>1</v>
      </c>
      <c r="B23" s="100">
        <v>1</v>
      </c>
      <c r="C23" s="47">
        <f>VLOOKUP(B23,[1]список!Print_Area,3)</f>
        <v>10089109335</v>
      </c>
      <c r="D23" s="48" t="str">
        <f>VLOOKUP(B23,[1]список!Print_Area,2)</f>
        <v>АЛИЕВ Анар</v>
      </c>
      <c r="E23" s="49">
        <f>VLOOKUP(B23,[1]список!Print_Area,4)</f>
        <v>37694</v>
      </c>
      <c r="F23" s="47" t="str">
        <f>VLOOKUP(B23,[1]список!Print_Area,5)</f>
        <v>МС</v>
      </c>
      <c r="G23" s="47" t="str">
        <f>VLOOKUP(B23,[1]список!Print_Area,6)</f>
        <v>Калининградская область</v>
      </c>
      <c r="H23" s="50"/>
      <c r="I23" s="95"/>
      <c r="J23" s="50">
        <v>78</v>
      </c>
      <c r="K23" s="50">
        <v>86</v>
      </c>
      <c r="L23" s="50">
        <f t="shared" ref="L23:L32" si="0">MAX(J23:K23)</f>
        <v>86</v>
      </c>
      <c r="M23" s="96"/>
      <c r="N23" s="101"/>
      <c r="P23" s="44"/>
      <c r="Q23" s="43"/>
      <c r="R23" s="43"/>
      <c r="S23" s="45"/>
      <c r="T23" s="45"/>
      <c r="U23" s="45"/>
    </row>
    <row r="24" spans="1:21" ht="18" customHeight="1" x14ac:dyDescent="0.25">
      <c r="A24" s="99">
        <v>2</v>
      </c>
      <c r="B24" s="100">
        <v>5</v>
      </c>
      <c r="C24" s="47">
        <f>VLOOKUP(B24,[1]список!Print_Area,3)</f>
        <v>10140039385</v>
      </c>
      <c r="D24" s="48" t="str">
        <f>VLOOKUP(B24,[1]список!Print_Area,2)</f>
        <v>СОКОЛОВ Игорь</v>
      </c>
      <c r="E24" s="49">
        <f>VLOOKUP(B24,[1]список!Print_Area,4)</f>
        <v>38016</v>
      </c>
      <c r="F24" s="47" t="str">
        <f>VLOOKUP(B24,[1]список!Print_Area,5)</f>
        <v>1 СР</v>
      </c>
      <c r="G24" s="47" t="str">
        <f>VLOOKUP(B24,[1]список!Print_Area,6)</f>
        <v>Московская область</v>
      </c>
      <c r="H24" s="50"/>
      <c r="I24" s="95"/>
      <c r="J24" s="50">
        <v>70.5</v>
      </c>
      <c r="K24" s="50">
        <v>73</v>
      </c>
      <c r="L24" s="50">
        <f t="shared" si="0"/>
        <v>73</v>
      </c>
      <c r="M24" s="96"/>
      <c r="N24" s="101"/>
      <c r="P24" s="44"/>
      <c r="Q24" s="43"/>
      <c r="R24" s="43"/>
      <c r="S24" s="45"/>
      <c r="T24" s="45"/>
      <c r="U24" s="45"/>
    </row>
    <row r="25" spans="1:21" ht="18" customHeight="1" x14ac:dyDescent="0.25">
      <c r="A25" s="99">
        <v>3</v>
      </c>
      <c r="B25" s="100">
        <v>2</v>
      </c>
      <c r="C25" s="47">
        <f>VLOOKUP(B25,[1]список!Print_Area,3)</f>
        <v>10089454491</v>
      </c>
      <c r="D25" s="48" t="str">
        <f>VLOOKUP(B25,[1]список!Print_Area,2)</f>
        <v>ХОЛОДНЯКОВ Артем</v>
      </c>
      <c r="E25" s="49">
        <f>VLOOKUP(B25,[1]список!Print_Area,4)</f>
        <v>37900</v>
      </c>
      <c r="F25" s="47" t="str">
        <f>VLOOKUP(B25,[1]список!Print_Area,5)</f>
        <v>МС</v>
      </c>
      <c r="G25" s="47" t="str">
        <f>VLOOKUP(B25,[1]список!Print_Area,6)</f>
        <v>Калининградская область</v>
      </c>
      <c r="H25" s="50"/>
      <c r="I25" s="95"/>
      <c r="J25" s="50">
        <v>69</v>
      </c>
      <c r="K25" s="50">
        <v>65</v>
      </c>
      <c r="L25" s="50">
        <f t="shared" si="0"/>
        <v>69</v>
      </c>
      <c r="M25" s="96"/>
      <c r="N25" s="101"/>
      <c r="P25" s="44"/>
      <c r="Q25" s="43"/>
      <c r="R25" s="43"/>
      <c r="S25" s="45"/>
      <c r="T25" s="45"/>
      <c r="U25" s="45"/>
    </row>
    <row r="26" spans="1:21" ht="18" customHeight="1" x14ac:dyDescent="0.25">
      <c r="A26" s="99">
        <v>4</v>
      </c>
      <c r="B26" s="100">
        <v>3</v>
      </c>
      <c r="C26" s="47">
        <f>VLOOKUP(B26,[1]список!Print_Area,3)</f>
        <v>10066198642</v>
      </c>
      <c r="D26" s="48" t="str">
        <f>VLOOKUP(B26,[1]список!Print_Area,2)</f>
        <v>НОВОСЕЛОВ Максим</v>
      </c>
      <c r="E26" s="49">
        <f>VLOOKUP(B26,[1]список!Print_Area,4)</f>
        <v>32810</v>
      </c>
      <c r="F26" s="47" t="str">
        <f>VLOOKUP(B26,[1]список!Print_Area,5)</f>
        <v>КМС</v>
      </c>
      <c r="G26" s="47" t="str">
        <f>VLOOKUP(B26,[1]список!Print_Area,6)</f>
        <v>Москва</v>
      </c>
      <c r="H26" s="50"/>
      <c r="I26" s="95"/>
      <c r="J26" s="50">
        <v>68</v>
      </c>
      <c r="K26" s="50">
        <v>26</v>
      </c>
      <c r="L26" s="50">
        <f t="shared" si="0"/>
        <v>68</v>
      </c>
      <c r="M26" s="96"/>
      <c r="N26" s="101"/>
      <c r="P26" s="44"/>
      <c r="Q26" s="43"/>
      <c r="R26" s="43"/>
      <c r="S26" s="45"/>
      <c r="T26" s="45"/>
      <c r="U26" s="45"/>
    </row>
    <row r="27" spans="1:21" ht="18" customHeight="1" x14ac:dyDescent="0.25">
      <c r="A27" s="99">
        <v>5</v>
      </c>
      <c r="B27" s="100">
        <v>6</v>
      </c>
      <c r="C27" s="47">
        <f>VLOOKUP(B27,[1]список!Print_Area,3)</f>
        <v>10084649860</v>
      </c>
      <c r="D27" s="48" t="str">
        <f>VLOOKUP(B27,[1]список!Print_Area,2)</f>
        <v>СЕМИН Илья</v>
      </c>
      <c r="E27" s="49">
        <f>VLOOKUP(B27,[1]список!Print_Area,4)</f>
        <v>36249</v>
      </c>
      <c r="F27" s="47" t="str">
        <f>VLOOKUP(B27,[1]список!Print_Area,5)</f>
        <v>КМС</v>
      </c>
      <c r="G27" s="47" t="str">
        <f>VLOOKUP(B27,[1]список!Print_Area,6)</f>
        <v>Московская область</v>
      </c>
      <c r="H27" s="50"/>
      <c r="I27" s="95"/>
      <c r="J27" s="50">
        <v>51</v>
      </c>
      <c r="K27" s="50">
        <v>67</v>
      </c>
      <c r="L27" s="50">
        <f t="shared" si="0"/>
        <v>67</v>
      </c>
      <c r="M27" s="96"/>
      <c r="N27" s="101"/>
      <c r="P27" s="44"/>
      <c r="Q27" s="43"/>
      <c r="R27" s="43"/>
      <c r="S27" s="45"/>
      <c r="T27" s="45"/>
      <c r="U27" s="45"/>
    </row>
    <row r="28" spans="1:21" ht="18" customHeight="1" x14ac:dyDescent="0.25">
      <c r="A28" s="99">
        <v>6</v>
      </c>
      <c r="B28" s="100">
        <v>4</v>
      </c>
      <c r="C28" s="47">
        <f>VLOOKUP(B28,[1]список!Print_Area,3)</f>
        <v>10140039284</v>
      </c>
      <c r="D28" s="48" t="str">
        <f>VLOOKUP(B28,[1]список!Print_Area,2)</f>
        <v>ГАЛКИН Дмитрий</v>
      </c>
      <c r="E28" s="49">
        <f>VLOOKUP(B28,[1]список!Print_Area,4)</f>
        <v>37933</v>
      </c>
      <c r="F28" s="47" t="str">
        <f>VLOOKUP(B28,[1]список!Print_Area,5)</f>
        <v>1 СР</v>
      </c>
      <c r="G28" s="47" t="str">
        <f>VLOOKUP(B28,[1]список!Print_Area,6)</f>
        <v>Московская область</v>
      </c>
      <c r="H28" s="50"/>
      <c r="I28" s="95"/>
      <c r="J28" s="50">
        <v>66</v>
      </c>
      <c r="K28" s="50">
        <v>6</v>
      </c>
      <c r="L28" s="50">
        <f t="shared" si="0"/>
        <v>66</v>
      </c>
      <c r="M28" s="96"/>
      <c r="N28" s="101"/>
      <c r="P28" s="44"/>
      <c r="Q28" s="43"/>
      <c r="R28" s="43"/>
      <c r="S28" s="45"/>
      <c r="T28" s="45"/>
      <c r="U28" s="45"/>
    </row>
    <row r="29" spans="1:21" ht="18" customHeight="1" x14ac:dyDescent="0.25">
      <c r="A29" s="99">
        <v>7</v>
      </c>
      <c r="B29" s="100">
        <v>7</v>
      </c>
      <c r="C29" s="47">
        <f>VLOOKUP(B29,[1]список!Print_Area,3)</f>
        <v>10066198541</v>
      </c>
      <c r="D29" s="48" t="str">
        <f>VLOOKUP(B29,[1]список!Print_Area,2)</f>
        <v>СТЕНЕНКО Вячеслав</v>
      </c>
      <c r="E29" s="49">
        <f>VLOOKUP(B29,[1]список!Print_Area,4)</f>
        <v>34436</v>
      </c>
      <c r="F29" s="47" t="str">
        <f>VLOOKUP(B29,[1]список!Print_Area,5)</f>
        <v>КМС</v>
      </c>
      <c r="G29" s="47" t="str">
        <f>VLOOKUP(B29,[1]список!Print_Area,6)</f>
        <v>Ростовская область</v>
      </c>
      <c r="H29" s="50"/>
      <c r="I29" s="95"/>
      <c r="J29" s="50">
        <v>28</v>
      </c>
      <c r="K29" s="50">
        <v>60</v>
      </c>
      <c r="L29" s="50">
        <f t="shared" si="0"/>
        <v>60</v>
      </c>
      <c r="M29" s="96"/>
      <c r="N29" s="101"/>
      <c r="P29" s="44"/>
      <c r="Q29" s="43"/>
      <c r="R29" s="43"/>
      <c r="S29" s="45"/>
      <c r="T29" s="45"/>
      <c r="U29" s="45"/>
    </row>
    <row r="30" spans="1:21" ht="18" customHeight="1" x14ac:dyDescent="0.25">
      <c r="A30" s="99">
        <v>8</v>
      </c>
      <c r="B30" s="100">
        <v>9</v>
      </c>
      <c r="C30" s="47">
        <f>VLOOKUP(B30,[1]список!Print_Area,3)</f>
        <v>10130082842</v>
      </c>
      <c r="D30" s="48" t="str">
        <f>VLOOKUP(B30,[1]список!Print_Area,2)</f>
        <v>ДОЛГИХ Даниил</v>
      </c>
      <c r="E30" s="49">
        <f>VLOOKUP(B30,[1]список!Print_Area,4)</f>
        <v>38593</v>
      </c>
      <c r="F30" s="47" t="str">
        <f>VLOOKUP(B30,[1]список!Print_Area,5)</f>
        <v>КМС</v>
      </c>
      <c r="G30" s="47" t="str">
        <f>VLOOKUP(B30,[1]список!Print_Area,6)</f>
        <v>Удмуртская Республика</v>
      </c>
      <c r="H30" s="50"/>
      <c r="I30" s="95"/>
      <c r="J30" s="50">
        <v>36</v>
      </c>
      <c r="K30" s="50">
        <v>30</v>
      </c>
      <c r="L30" s="50">
        <f t="shared" si="0"/>
        <v>36</v>
      </c>
      <c r="M30" s="96"/>
      <c r="N30" s="101"/>
      <c r="P30" s="44"/>
      <c r="Q30" s="43"/>
      <c r="R30" s="43"/>
      <c r="S30" s="45"/>
      <c r="T30" s="45"/>
      <c r="U30" s="45"/>
    </row>
    <row r="31" spans="1:21" ht="18" customHeight="1" x14ac:dyDescent="0.25">
      <c r="A31" s="99">
        <v>9</v>
      </c>
      <c r="B31" s="100">
        <v>48</v>
      </c>
      <c r="C31" s="47">
        <f>VLOOKUP(B31,[1]список!Print_Area,3)</f>
        <v>10155107731</v>
      </c>
      <c r="D31" s="48" t="str">
        <f>VLOOKUP(B31,[1]список!Print_Area,2)</f>
        <v>ГОРОДИЛОВ Михаил</v>
      </c>
      <c r="E31" s="49">
        <f>VLOOKUP(B31,[1]список!Print_Area,4)</f>
        <v>38677</v>
      </c>
      <c r="F31" s="47" t="str">
        <f>VLOOKUP(B31,[1]список!Print_Area,5)</f>
        <v>1 СР</v>
      </c>
      <c r="G31" s="47" t="str">
        <f>VLOOKUP(B31,[1]список!Print_Area,6)</f>
        <v>Челябинская область</v>
      </c>
      <c r="H31" s="50"/>
      <c r="I31" s="95"/>
      <c r="J31" s="50">
        <v>12</v>
      </c>
      <c r="K31" s="50">
        <v>31</v>
      </c>
      <c r="L31" s="50">
        <f t="shared" si="0"/>
        <v>31</v>
      </c>
      <c r="M31" s="96"/>
      <c r="N31" s="101"/>
      <c r="P31" s="44"/>
      <c r="Q31" s="43"/>
      <c r="R31" s="43"/>
      <c r="S31" s="45"/>
      <c r="T31" s="45"/>
      <c r="U31" s="45"/>
    </row>
    <row r="32" spans="1:21" ht="18" customHeight="1" x14ac:dyDescent="0.25">
      <c r="A32" s="99">
        <v>10</v>
      </c>
      <c r="B32" s="100">
        <v>8</v>
      </c>
      <c r="C32" s="47">
        <f>VLOOKUP(B32,[1]список!Print_Area,3)</f>
        <v>10117225894</v>
      </c>
      <c r="D32" s="48" t="str">
        <f>VLOOKUP(B32,[1]список!Print_Area,2)</f>
        <v>ВАРЫВДИН Александр</v>
      </c>
      <c r="E32" s="49">
        <f>VLOOKUP(B32,[1]список!Print_Area,4)</f>
        <v>38532</v>
      </c>
      <c r="F32" s="47" t="str">
        <f>VLOOKUP(B32,[1]список!Print_Area,5)</f>
        <v>1 СР</v>
      </c>
      <c r="G32" s="47" t="str">
        <f>VLOOKUP(B32,[1]список!Print_Area,6)</f>
        <v>Свердловская область</v>
      </c>
      <c r="H32" s="50"/>
      <c r="I32" s="95"/>
      <c r="J32" s="50">
        <v>16</v>
      </c>
      <c r="K32" s="50">
        <v>14</v>
      </c>
      <c r="L32" s="50">
        <f t="shared" si="0"/>
        <v>16</v>
      </c>
      <c r="M32" s="96"/>
      <c r="N32" s="101"/>
      <c r="P32" s="44"/>
      <c r="Q32" s="43"/>
      <c r="R32" s="43"/>
      <c r="S32" s="45"/>
      <c r="T32" s="45"/>
      <c r="U32" s="45"/>
    </row>
    <row r="33" spans="1:21" ht="7.5" customHeight="1" thickBot="1" x14ac:dyDescent="0.35">
      <c r="A33" s="52"/>
      <c r="B33" s="51"/>
      <c r="C33" s="52"/>
      <c r="D33" s="53"/>
      <c r="E33" s="54"/>
      <c r="F33" s="55"/>
      <c r="G33" s="54"/>
      <c r="H33" s="56"/>
      <c r="I33" s="57"/>
      <c r="J33" s="57"/>
      <c r="K33" s="57"/>
      <c r="L33" s="56"/>
      <c r="M33" s="57"/>
      <c r="N33" s="57"/>
      <c r="P33" s="44"/>
      <c r="Q33" s="43"/>
      <c r="R33" s="43"/>
      <c r="S33" s="45"/>
      <c r="T33" s="45"/>
      <c r="U33" s="45"/>
    </row>
    <row r="34" spans="1:21" ht="15" thickTop="1" x14ac:dyDescent="0.25">
      <c r="A34" s="125" t="s">
        <v>38</v>
      </c>
      <c r="B34" s="126"/>
      <c r="C34" s="126"/>
      <c r="D34" s="126"/>
      <c r="E34" s="58"/>
      <c r="F34" s="58"/>
      <c r="G34" s="126" t="s">
        <v>39</v>
      </c>
      <c r="H34" s="126"/>
      <c r="I34" s="126"/>
      <c r="J34" s="126"/>
      <c r="K34" s="126"/>
      <c r="L34" s="126"/>
      <c r="M34" s="126"/>
      <c r="N34" s="127"/>
      <c r="P34" s="44"/>
      <c r="Q34" s="43"/>
      <c r="R34" s="43"/>
      <c r="S34" s="45"/>
      <c r="T34" s="45"/>
      <c r="U34" s="45"/>
    </row>
    <row r="35" spans="1:21" ht="14.5" x14ac:dyDescent="0.25">
      <c r="A35" s="59" t="s">
        <v>40</v>
      </c>
      <c r="B35" s="60"/>
      <c r="C35" s="61"/>
      <c r="D35" s="62"/>
      <c r="E35" s="63"/>
      <c r="F35" s="63"/>
      <c r="G35" s="64" t="s">
        <v>41</v>
      </c>
      <c r="H35" s="65" cm="1">
        <f t="array" ref="H35">SUM(1/COUNTIF(G23:G32,G23:G32))</f>
        <v>7</v>
      </c>
      <c r="I35" s="66"/>
      <c r="J35" s="67"/>
      <c r="K35" s="67"/>
      <c r="L35" s="68"/>
      <c r="M35" s="64" t="s">
        <v>42</v>
      </c>
      <c r="N35" s="69">
        <f>COUNTIF(F$21:F128,"ЗМС")</f>
        <v>0</v>
      </c>
      <c r="P35" s="44"/>
      <c r="Q35" s="43"/>
      <c r="R35" s="43"/>
      <c r="S35" s="45"/>
      <c r="T35" s="45"/>
      <c r="U35" s="45"/>
    </row>
    <row r="36" spans="1:21" ht="14.5" x14ac:dyDescent="0.25">
      <c r="A36" s="59" t="s">
        <v>43</v>
      </c>
      <c r="B36" s="60"/>
      <c r="C36" s="70"/>
      <c r="D36" s="62"/>
      <c r="E36" s="71"/>
      <c r="F36" s="71"/>
      <c r="G36" s="64" t="s">
        <v>44</v>
      </c>
      <c r="H36" s="72">
        <v>10</v>
      </c>
      <c r="I36" s="73"/>
      <c r="J36" s="74"/>
      <c r="K36" s="74"/>
      <c r="L36" s="75"/>
      <c r="M36" s="64" t="s">
        <v>45</v>
      </c>
      <c r="N36" s="69">
        <f>COUNTIF(F$21:F128,"МСМК")</f>
        <v>0</v>
      </c>
      <c r="P36" s="44"/>
      <c r="Q36" s="43"/>
      <c r="R36" s="43"/>
      <c r="S36" s="45"/>
      <c r="T36" s="45"/>
      <c r="U36" s="45"/>
    </row>
    <row r="37" spans="1:21" ht="14.5" x14ac:dyDescent="0.25">
      <c r="A37" s="59" t="s">
        <v>46</v>
      </c>
      <c r="B37" s="60"/>
      <c r="C37" s="60"/>
      <c r="D37" s="62"/>
      <c r="E37" s="71"/>
      <c r="F37" s="71"/>
      <c r="G37" s="64" t="s">
        <v>47</v>
      </c>
      <c r="H37" s="72">
        <v>10</v>
      </c>
      <c r="I37" s="73"/>
      <c r="J37" s="74"/>
      <c r="K37" s="74"/>
      <c r="L37" s="75"/>
      <c r="M37" s="64" t="s">
        <v>36</v>
      </c>
      <c r="N37" s="69">
        <f>COUNTIF(F$21:F50,"МС")</f>
        <v>2</v>
      </c>
      <c r="P37" s="44"/>
      <c r="Q37" s="43"/>
      <c r="R37" s="43"/>
      <c r="S37" s="45"/>
      <c r="T37" s="45"/>
      <c r="U37" s="45"/>
    </row>
    <row r="38" spans="1:21" ht="14.5" x14ac:dyDescent="0.25">
      <c r="A38" s="59" t="s">
        <v>48</v>
      </c>
      <c r="B38" s="60"/>
      <c r="C38" s="60"/>
      <c r="D38" s="62"/>
      <c r="E38" s="71"/>
      <c r="F38" s="71"/>
      <c r="G38" s="64" t="s">
        <v>49</v>
      </c>
      <c r="H38" s="72">
        <f>COUNT(A12:A32)</f>
        <v>10</v>
      </c>
      <c r="I38" s="73"/>
      <c r="J38" s="74"/>
      <c r="K38" s="74"/>
      <c r="L38" s="75"/>
      <c r="M38" s="64" t="s">
        <v>37</v>
      </c>
      <c r="N38" s="69">
        <f>COUNTIF(F$20:F50,"КМС")</f>
        <v>4</v>
      </c>
      <c r="P38" s="44"/>
      <c r="Q38" s="43"/>
      <c r="R38" s="43"/>
      <c r="S38" s="45"/>
      <c r="T38" s="45"/>
      <c r="U38" s="45"/>
    </row>
    <row r="39" spans="1:21" ht="14.5" x14ac:dyDescent="0.25">
      <c r="A39" s="76"/>
      <c r="B39" s="60"/>
      <c r="C39" s="60"/>
      <c r="D39" s="62"/>
      <c r="G39" s="64" t="s">
        <v>50</v>
      </c>
      <c r="H39" s="72">
        <f>COUNTIF(A12:A32,"НФ")</f>
        <v>0</v>
      </c>
      <c r="I39" s="73"/>
      <c r="J39" s="74"/>
      <c r="K39" s="74"/>
      <c r="L39" s="75"/>
      <c r="M39" s="64" t="s">
        <v>51</v>
      </c>
      <c r="N39" s="69">
        <f>COUNTIF(F$23:F127,"1 СР")</f>
        <v>4</v>
      </c>
      <c r="P39" s="44"/>
      <c r="Q39" s="43"/>
      <c r="R39" s="43"/>
      <c r="S39" s="45"/>
      <c r="T39" s="45"/>
      <c r="U39" s="45"/>
    </row>
    <row r="40" spans="1:21" ht="14.5" x14ac:dyDescent="0.25">
      <c r="A40" s="77"/>
      <c r="B40" s="34"/>
      <c r="C40" s="33"/>
      <c r="D40" s="62"/>
      <c r="G40" s="64" t="s">
        <v>52</v>
      </c>
      <c r="H40" s="72">
        <f>COUNTIF(A12:A32,"ДСКВ")</f>
        <v>0</v>
      </c>
      <c r="I40" s="73"/>
      <c r="J40" s="74"/>
      <c r="K40" s="74"/>
      <c r="L40" s="75"/>
      <c r="M40" s="64" t="s">
        <v>53</v>
      </c>
      <c r="N40" s="69">
        <f>COUNTIF(F$23:F127,"2 СР")</f>
        <v>0</v>
      </c>
    </row>
    <row r="41" spans="1:21" ht="14.5" x14ac:dyDescent="0.25">
      <c r="A41" s="78"/>
      <c r="B41" s="60"/>
      <c r="C41" s="60"/>
      <c r="D41" s="62"/>
      <c r="E41" s="71"/>
      <c r="F41" s="71"/>
      <c r="G41" s="64" t="s">
        <v>54</v>
      </c>
      <c r="H41" s="72">
        <f>COUNTIF(A12:A32,"НС")</f>
        <v>0</v>
      </c>
      <c r="I41" s="79"/>
      <c r="J41" s="80"/>
      <c r="K41" s="80"/>
      <c r="L41" s="81"/>
      <c r="M41" s="64" t="s">
        <v>55</v>
      </c>
      <c r="N41" s="69">
        <f>COUNTIF(F$23:F127,"3 СР")</f>
        <v>0</v>
      </c>
    </row>
    <row r="42" spans="1:21" ht="5.25" customHeight="1" x14ac:dyDescent="0.25">
      <c r="A42" s="78"/>
      <c r="B42" s="60"/>
      <c r="C42" s="60"/>
      <c r="D42" s="60"/>
      <c r="E42" s="60"/>
      <c r="F42" s="60"/>
      <c r="G42" s="34"/>
      <c r="H42" s="82"/>
      <c r="I42" s="82"/>
      <c r="J42" s="82"/>
      <c r="K42" s="82"/>
      <c r="L42" s="82"/>
      <c r="M42" s="83"/>
      <c r="N42" s="84"/>
    </row>
    <row r="43" spans="1:21" ht="15.5" x14ac:dyDescent="0.25">
      <c r="A43" s="85"/>
      <c r="B43" s="86"/>
      <c r="C43" s="86"/>
      <c r="D43" s="107" t="s">
        <v>56</v>
      </c>
      <c r="E43" s="107"/>
      <c r="F43" s="107"/>
      <c r="G43" s="107" t="s">
        <v>57</v>
      </c>
      <c r="H43" s="107"/>
      <c r="I43" s="107"/>
      <c r="J43" s="87"/>
      <c r="K43" s="87"/>
      <c r="L43" s="107" t="str">
        <f>A19</f>
        <v>СУДЬЯ НА ФИНИШЕ:</v>
      </c>
      <c r="M43" s="107"/>
      <c r="N43" s="108"/>
    </row>
    <row r="44" spans="1:21" x14ac:dyDescent="0.25">
      <c r="A44" s="109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</row>
    <row r="45" spans="1:21" x14ac:dyDescent="0.25">
      <c r="A45" s="88"/>
      <c r="D45" s="89"/>
      <c r="E45" s="89"/>
      <c r="F45" s="89"/>
      <c r="G45" s="89"/>
      <c r="H45" s="37"/>
      <c r="I45" s="89"/>
      <c r="J45" s="89"/>
      <c r="K45" s="89"/>
      <c r="L45" s="37"/>
      <c r="M45" s="89"/>
      <c r="N45" s="90"/>
    </row>
    <row r="46" spans="1:21" x14ac:dyDescent="0.25">
      <c r="A46" s="88"/>
      <c r="D46" s="89"/>
      <c r="E46" s="89"/>
      <c r="F46" s="89"/>
      <c r="G46" s="89"/>
      <c r="H46" s="37"/>
      <c r="I46" s="89"/>
      <c r="J46" s="89"/>
      <c r="K46" s="89"/>
      <c r="L46" s="37"/>
      <c r="M46" s="89"/>
      <c r="N46" s="90"/>
    </row>
    <row r="47" spans="1:21" x14ac:dyDescent="0.25">
      <c r="A47" s="88"/>
      <c r="D47" s="89"/>
      <c r="E47" s="89"/>
      <c r="F47" s="89"/>
      <c r="G47" s="89"/>
      <c r="H47" s="37"/>
      <c r="I47" s="89"/>
      <c r="J47" s="89"/>
      <c r="K47" s="89"/>
      <c r="L47" s="37"/>
      <c r="M47" s="89"/>
      <c r="N47" s="90"/>
    </row>
    <row r="48" spans="1:21" x14ac:dyDescent="0.25">
      <c r="A48" s="88"/>
      <c r="D48" s="89"/>
      <c r="E48" s="89"/>
      <c r="F48" s="89"/>
      <c r="G48" s="89"/>
      <c r="H48" s="37"/>
      <c r="I48" s="89"/>
      <c r="J48" s="89"/>
      <c r="K48" s="89"/>
      <c r="L48" s="37"/>
      <c r="M48" s="89"/>
      <c r="N48" s="90"/>
    </row>
    <row r="49" spans="1:21" s="44" customFormat="1" ht="13.75" customHeight="1" thickBot="1" x14ac:dyDescent="0.3">
      <c r="A49" s="91"/>
      <c r="B49" s="92"/>
      <c r="C49" s="92"/>
      <c r="D49" s="112" t="str">
        <f>G17</f>
        <v xml:space="preserve">АНДРИЯНОВ А.С. (ВК, г. МОСКВА) </v>
      </c>
      <c r="E49" s="112"/>
      <c r="F49" s="112"/>
      <c r="G49" s="112" t="str">
        <f>G18</f>
        <v>СЛАБКОВСКАЯ В.Н. ( ВК, г. ОМСК)</v>
      </c>
      <c r="H49" s="112"/>
      <c r="I49" s="112"/>
      <c r="J49" s="93"/>
      <c r="K49" s="93"/>
      <c r="L49" s="112" t="str">
        <f>G19</f>
        <v xml:space="preserve">МАЛАХОВ Р.А. (1К, г. ИЖЕВСК) </v>
      </c>
      <c r="M49" s="112"/>
      <c r="N49" s="113"/>
      <c r="S49" s="94"/>
      <c r="T49" s="94"/>
      <c r="U49" s="94"/>
    </row>
    <row r="50" spans="1:21" ht="13.5" thickTop="1" x14ac:dyDescent="0.25"/>
  </sheetData>
  <mergeCells count="36">
    <mergeCell ref="A15:G15"/>
    <mergeCell ref="H15:N15"/>
    <mergeCell ref="A1:N1"/>
    <mergeCell ref="A2:N2"/>
    <mergeCell ref="A3:N3"/>
    <mergeCell ref="A5:N5"/>
    <mergeCell ref="A6:N6"/>
    <mergeCell ref="A7:N7"/>
    <mergeCell ref="A8:N8"/>
    <mergeCell ref="A9:N9"/>
    <mergeCell ref="A10:N10"/>
    <mergeCell ref="A11:N11"/>
    <mergeCell ref="A12:N12"/>
    <mergeCell ref="D43:F43"/>
    <mergeCell ref="G43:I43"/>
    <mergeCell ref="L43:N43"/>
    <mergeCell ref="H16:N16"/>
    <mergeCell ref="A21:A22"/>
    <mergeCell ref="B21:B22"/>
    <mergeCell ref="C21:C22"/>
    <mergeCell ref="D21:D22"/>
    <mergeCell ref="E21:E22"/>
    <mergeCell ref="F21:F22"/>
    <mergeCell ref="G21:G22"/>
    <mergeCell ref="H21:I22"/>
    <mergeCell ref="J21:K21"/>
    <mergeCell ref="L21:L22"/>
    <mergeCell ref="M21:M22"/>
    <mergeCell ref="N21:N22"/>
    <mergeCell ref="A34:D34"/>
    <mergeCell ref="G34:N34"/>
    <mergeCell ref="A44:E44"/>
    <mergeCell ref="F44:N44"/>
    <mergeCell ref="D49:F49"/>
    <mergeCell ref="G49:I49"/>
    <mergeCell ref="L49:N49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6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91075-1C5B-4964-988C-43FA89424D51}">
  <sheetPr>
    <tabColor rgb="FFFF0000"/>
    <pageSetUpPr fitToPage="1"/>
  </sheetPr>
  <dimension ref="A1:U45"/>
  <sheetViews>
    <sheetView view="pageBreakPreview" topLeftCell="A70" zoomScale="80" zoomScaleNormal="50" zoomScaleSheetLayoutView="80" workbookViewId="0">
      <selection activeCell="A14" sqref="A14"/>
    </sheetView>
  </sheetViews>
  <sheetFormatPr defaultColWidth="9.08984375" defaultRowHeight="13" x14ac:dyDescent="0.25"/>
  <cols>
    <col min="1" max="1" width="7" style="4" customWidth="1"/>
    <col min="2" max="2" width="7.81640625" style="89" customWidth="1"/>
    <col min="3" max="3" width="16.36328125" style="89" customWidth="1"/>
    <col min="4" max="4" width="26.81640625" style="4" customWidth="1"/>
    <col min="5" max="5" width="13.54296875" style="4" customWidth="1"/>
    <col min="6" max="6" width="8.81640625" style="4" customWidth="1"/>
    <col min="7" max="7" width="27" style="4" customWidth="1"/>
    <col min="8" max="8" width="9.90625" style="5" customWidth="1"/>
    <col min="9" max="11" width="9.90625" style="4" customWidth="1"/>
    <col min="12" max="12" width="10.08984375" style="5" customWidth="1"/>
    <col min="13" max="13" width="11.36328125" style="4" customWidth="1"/>
    <col min="14" max="14" width="13.08984375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"/>
      <c r="P1" s="2"/>
    </row>
    <row r="2" spans="1:21" s="3" customFormat="1" ht="20" customHeight="1" x14ac:dyDescent="0.2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"/>
      <c r="P2" s="2"/>
    </row>
    <row r="3" spans="1:21" s="3" customFormat="1" ht="20" customHeight="1" x14ac:dyDescent="0.25">
      <c r="A3" s="151" t="s">
        <v>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"/>
      <c r="P3" s="2"/>
    </row>
    <row r="4" spans="1:21" ht="19.5" customHeight="1" x14ac:dyDescent="0.2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21" ht="18.5" customHeight="1" x14ac:dyDescent="0.2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Q5" s="3"/>
    </row>
    <row r="6" spans="1:21" s="6" customFormat="1" ht="20" customHeight="1" x14ac:dyDescent="0.25">
      <c r="A6" s="152" t="s">
        <v>59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S6" s="7"/>
      <c r="T6" s="7"/>
      <c r="U6" s="7"/>
    </row>
    <row r="7" spans="1:21" s="6" customFormat="1" ht="1" customHeight="1" x14ac:dyDescent="0.2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S7" s="7"/>
      <c r="T7" s="7"/>
      <c r="U7" s="7"/>
    </row>
    <row r="8" spans="1:21" s="6" customFormat="1" ht="20" customHeight="1" thickBot="1" x14ac:dyDescent="0.3">
      <c r="A8" s="141" t="s">
        <v>3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S8" s="7"/>
      <c r="T8" s="7"/>
      <c r="U8" s="7"/>
    </row>
    <row r="9" spans="1:21" ht="20" customHeight="1" thickTop="1" x14ac:dyDescent="0.25">
      <c r="A9" s="142" t="s">
        <v>4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4"/>
    </row>
    <row r="10" spans="1:21" ht="20" customHeight="1" x14ac:dyDescent="0.25">
      <c r="A10" s="145" t="s">
        <v>5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7"/>
    </row>
    <row r="11" spans="1:21" ht="20" customHeight="1" x14ac:dyDescent="0.25">
      <c r="A11" s="145" t="s">
        <v>63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21" ht="7.5" customHeight="1" x14ac:dyDescent="0.25">
      <c r="A12" s="148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50"/>
    </row>
    <row r="13" spans="1:21" ht="15.5" x14ac:dyDescent="0.25">
      <c r="A13" s="8" t="s">
        <v>6</v>
      </c>
      <c r="B13" s="9"/>
      <c r="C13" s="9"/>
      <c r="D13" s="9"/>
      <c r="E13" s="10"/>
      <c r="F13" s="10"/>
      <c r="G13" s="11" t="s">
        <v>7</v>
      </c>
      <c r="H13" s="12" t="s">
        <v>58</v>
      </c>
      <c r="I13" s="10"/>
      <c r="J13" s="10"/>
      <c r="K13" s="10"/>
      <c r="L13" s="12"/>
      <c r="M13" s="13"/>
      <c r="N13" s="97" t="s">
        <v>8</v>
      </c>
    </row>
    <row r="14" spans="1:21" ht="15.5" x14ac:dyDescent="0.25">
      <c r="A14" s="14" t="s">
        <v>68</v>
      </c>
      <c r="B14" s="15"/>
      <c r="C14" s="15"/>
      <c r="D14" s="15"/>
      <c r="E14" s="16"/>
      <c r="F14" s="16"/>
      <c r="G14" s="17" t="s">
        <v>9</v>
      </c>
      <c r="H14" s="18" t="s">
        <v>61</v>
      </c>
      <c r="I14" s="16"/>
      <c r="J14" s="16"/>
      <c r="K14" s="16"/>
      <c r="L14" s="18"/>
      <c r="M14" s="19"/>
      <c r="N14" s="98" t="s">
        <v>62</v>
      </c>
    </row>
    <row r="15" spans="1:21" ht="14.5" x14ac:dyDescent="0.25">
      <c r="A15" s="128" t="s">
        <v>10</v>
      </c>
      <c r="B15" s="129"/>
      <c r="C15" s="129"/>
      <c r="D15" s="129"/>
      <c r="E15" s="129"/>
      <c r="F15" s="129"/>
      <c r="G15" s="130"/>
      <c r="H15" s="131" t="s">
        <v>11</v>
      </c>
      <c r="I15" s="129"/>
      <c r="J15" s="129"/>
      <c r="K15" s="129"/>
      <c r="L15" s="129"/>
      <c r="M15" s="129"/>
      <c r="N15" s="132"/>
    </row>
    <row r="16" spans="1:21" ht="14.5" x14ac:dyDescent="0.25">
      <c r="A16" s="20" t="s">
        <v>12</v>
      </c>
      <c r="B16" s="21"/>
      <c r="C16" s="21"/>
      <c r="D16" s="22"/>
      <c r="E16" s="23"/>
      <c r="F16" s="22"/>
      <c r="G16" s="24"/>
      <c r="H16" s="133" t="s">
        <v>13</v>
      </c>
      <c r="I16" s="134"/>
      <c r="J16" s="134"/>
      <c r="K16" s="134"/>
      <c r="L16" s="134"/>
      <c r="M16" s="134"/>
      <c r="N16" s="135"/>
    </row>
    <row r="17" spans="1:21" ht="14.5" x14ac:dyDescent="0.35">
      <c r="A17" s="20" t="s">
        <v>14</v>
      </c>
      <c r="B17" s="21"/>
      <c r="C17" s="21"/>
      <c r="D17" s="25"/>
      <c r="E17" s="23"/>
      <c r="F17" s="22"/>
      <c r="G17" s="26" t="s">
        <v>15</v>
      </c>
      <c r="H17" s="27" t="s">
        <v>16</v>
      </c>
      <c r="I17" s="28"/>
      <c r="J17" s="28"/>
      <c r="K17" s="28"/>
      <c r="L17" s="29"/>
      <c r="M17" s="28"/>
      <c r="N17" s="30"/>
    </row>
    <row r="18" spans="1:21" ht="14.5" x14ac:dyDescent="0.25">
      <c r="A18" s="31" t="s">
        <v>17</v>
      </c>
      <c r="B18" s="21"/>
      <c r="C18" s="21"/>
      <c r="D18" s="25"/>
      <c r="E18" s="23"/>
      <c r="F18" s="22"/>
      <c r="G18" s="32" t="s">
        <v>18</v>
      </c>
      <c r="H18" s="27" t="s">
        <v>19</v>
      </c>
      <c r="I18" s="28"/>
      <c r="J18" s="28"/>
      <c r="K18" s="28"/>
      <c r="L18" s="29"/>
      <c r="M18" s="28"/>
      <c r="N18" s="30"/>
    </row>
    <row r="19" spans="1:21" ht="15" thickBot="1" x14ac:dyDescent="0.4">
      <c r="A19" s="20" t="s">
        <v>20</v>
      </c>
      <c r="B19" s="33"/>
      <c r="C19" s="33"/>
      <c r="D19" s="34"/>
      <c r="E19" s="34"/>
      <c r="F19" s="34"/>
      <c r="G19" s="26" t="s">
        <v>21</v>
      </c>
      <c r="H19" s="35"/>
      <c r="I19" s="36"/>
      <c r="J19" s="36"/>
      <c r="K19" s="36"/>
      <c r="L19" s="37"/>
      <c r="M19" s="38"/>
      <c r="N19" s="39"/>
    </row>
    <row r="20" spans="1:21" ht="7.5" customHeight="1" thickTop="1" thickBot="1" x14ac:dyDescent="0.3">
      <c r="A20" s="41"/>
      <c r="B20" s="40"/>
      <c r="C20" s="40"/>
      <c r="D20" s="41"/>
      <c r="E20" s="41"/>
      <c r="F20" s="41"/>
      <c r="G20" s="41"/>
      <c r="H20" s="42"/>
      <c r="I20" s="41"/>
      <c r="J20" s="41"/>
      <c r="K20" s="41"/>
      <c r="L20" s="42"/>
      <c r="M20" s="41"/>
      <c r="N20" s="41"/>
    </row>
    <row r="21" spans="1:21" s="43" customFormat="1" ht="20.25" customHeight="1" thickTop="1" x14ac:dyDescent="0.25">
      <c r="A21" s="136" t="s">
        <v>22</v>
      </c>
      <c r="B21" s="138" t="s">
        <v>23</v>
      </c>
      <c r="C21" s="138" t="s">
        <v>24</v>
      </c>
      <c r="D21" s="138" t="s">
        <v>25</v>
      </c>
      <c r="E21" s="138" t="s">
        <v>26</v>
      </c>
      <c r="F21" s="138" t="s">
        <v>27</v>
      </c>
      <c r="G21" s="138" t="s">
        <v>28</v>
      </c>
      <c r="H21" s="114" t="s">
        <v>29</v>
      </c>
      <c r="I21" s="115"/>
      <c r="J21" s="118" t="s">
        <v>30</v>
      </c>
      <c r="K21" s="118"/>
      <c r="L21" s="119" t="s">
        <v>31</v>
      </c>
      <c r="M21" s="121" t="s">
        <v>32</v>
      </c>
      <c r="N21" s="123" t="s">
        <v>33</v>
      </c>
      <c r="P21" s="44"/>
      <c r="S21" s="45"/>
      <c r="T21" s="45"/>
      <c r="U21" s="45"/>
    </row>
    <row r="22" spans="1:21" s="43" customFormat="1" ht="17.25" customHeight="1" x14ac:dyDescent="0.25">
      <c r="A22" s="137"/>
      <c r="B22" s="139"/>
      <c r="C22" s="139"/>
      <c r="D22" s="139"/>
      <c r="E22" s="139"/>
      <c r="F22" s="139"/>
      <c r="G22" s="139"/>
      <c r="H22" s="116"/>
      <c r="I22" s="117"/>
      <c r="J22" s="46" t="s">
        <v>34</v>
      </c>
      <c r="K22" s="46" t="s">
        <v>35</v>
      </c>
      <c r="L22" s="120"/>
      <c r="M22" s="122"/>
      <c r="N22" s="124"/>
      <c r="P22" s="44"/>
      <c r="S22" s="45"/>
      <c r="T22" s="45"/>
      <c r="U22" s="45"/>
    </row>
    <row r="23" spans="1:21" ht="18" customHeight="1" x14ac:dyDescent="0.25">
      <c r="A23" s="99">
        <v>1</v>
      </c>
      <c r="B23" s="100">
        <v>13</v>
      </c>
      <c r="C23" s="47">
        <f>VLOOKUP(B23,[1]список!Print_Area,3)</f>
        <v>10097381415</v>
      </c>
      <c r="D23" s="48" t="str">
        <f>VLOOKUP(B23,[1]список!Print_Area,2)</f>
        <v>РИЗАЕВА Дарья</v>
      </c>
      <c r="E23" s="49">
        <f>VLOOKUP(B23,[1]список!Print_Area,4)</f>
        <v>35351</v>
      </c>
      <c r="F23" s="47" t="str">
        <f>VLOOKUP(B23,[1]список!Print_Area,5)</f>
        <v>МС</v>
      </c>
      <c r="G23" s="47" t="str">
        <f>VLOOKUP(B23,[1]список!Print_Area,6)</f>
        <v>Самарская область</v>
      </c>
      <c r="H23" s="50"/>
      <c r="I23" s="95"/>
      <c r="J23" s="50">
        <v>50</v>
      </c>
      <c r="K23" s="50">
        <v>52</v>
      </c>
      <c r="L23" s="50">
        <f>K23</f>
        <v>52</v>
      </c>
      <c r="M23" s="96"/>
      <c r="N23" s="101"/>
      <c r="P23" s="44"/>
      <c r="Q23" s="43"/>
      <c r="R23" s="43"/>
      <c r="S23" s="45"/>
      <c r="T23" s="45"/>
      <c r="U23" s="45"/>
    </row>
    <row r="24" spans="1:21" ht="18" customHeight="1" x14ac:dyDescent="0.25">
      <c r="A24" s="99">
        <v>2</v>
      </c>
      <c r="B24" s="100">
        <v>11</v>
      </c>
      <c r="C24" s="47">
        <f>VLOOKUP(B24,[1]список!Print_Area,3)</f>
        <v>10066399413</v>
      </c>
      <c r="D24" s="48" t="str">
        <f>VLOOKUP(B24,[1]список!Print_Area,2)</f>
        <v>МАЛЫШЕВА Елена</v>
      </c>
      <c r="E24" s="49">
        <f>VLOOKUP(B24,[1]список!Print_Area,4)</f>
        <v>36485</v>
      </c>
      <c r="F24" s="47" t="str">
        <f>VLOOKUP(B24,[1]список!Print_Area,5)</f>
        <v>КМС</v>
      </c>
      <c r="G24" s="47" t="str">
        <f>VLOOKUP(B24,[1]список!Print_Area,6)</f>
        <v>Московская область</v>
      </c>
      <c r="H24" s="50"/>
      <c r="I24" s="95"/>
      <c r="J24" s="50">
        <v>45</v>
      </c>
      <c r="K24" s="50">
        <v>48</v>
      </c>
      <c r="L24" s="50">
        <f>K24</f>
        <v>48</v>
      </c>
      <c r="M24" s="96"/>
      <c r="N24" s="101"/>
      <c r="P24" s="44"/>
      <c r="Q24" s="43"/>
      <c r="R24" s="43"/>
      <c r="S24" s="45"/>
      <c r="T24" s="45"/>
      <c r="U24" s="45"/>
    </row>
    <row r="25" spans="1:21" ht="18" customHeight="1" x14ac:dyDescent="0.25">
      <c r="A25" s="99">
        <v>3</v>
      </c>
      <c r="B25" s="100">
        <v>14</v>
      </c>
      <c r="C25" s="47">
        <f>VLOOKUP(B25,[1]список!Print_Area,3)</f>
        <v>10131862689</v>
      </c>
      <c r="D25" s="48" t="str">
        <f>VLOOKUP(B25,[1]список!Print_Area,2)</f>
        <v>БЛИНОВА Анастасия</v>
      </c>
      <c r="E25" s="49">
        <f>VLOOKUP(B25,[1]список!Print_Area,4)</f>
        <v>36981</v>
      </c>
      <c r="F25" s="47" t="str">
        <f>VLOOKUP(B25,[1]список!Print_Area,5)</f>
        <v>КМС</v>
      </c>
      <c r="G25" s="47" t="str">
        <f>VLOOKUP(B25,[1]список!Print_Area,6)</f>
        <v>Московская область</v>
      </c>
      <c r="H25" s="50"/>
      <c r="I25" s="95"/>
      <c r="J25" s="50">
        <v>42</v>
      </c>
      <c r="K25" s="50">
        <v>40</v>
      </c>
      <c r="L25" s="50">
        <f>J25</f>
        <v>42</v>
      </c>
      <c r="M25" s="96"/>
      <c r="N25" s="101"/>
      <c r="P25" s="44"/>
      <c r="Q25" s="43"/>
      <c r="R25" s="43"/>
      <c r="S25" s="45"/>
      <c r="T25" s="45"/>
      <c r="U25" s="45"/>
    </row>
    <row r="26" spans="1:21" ht="18" customHeight="1" x14ac:dyDescent="0.25">
      <c r="A26" s="99">
        <v>4</v>
      </c>
      <c r="B26" s="100">
        <v>12</v>
      </c>
      <c r="C26" s="47">
        <f>VLOOKUP(B26,[1]список!Print_Area,3)</f>
        <v>10066351620</v>
      </c>
      <c r="D26" s="48" t="str">
        <f>VLOOKUP(B26,[1]список!Print_Area,2)</f>
        <v>КРУГЛОВА Екатерина</v>
      </c>
      <c r="E26" s="49">
        <f>VLOOKUP(B26,[1]список!Print_Area,4)</f>
        <v>34518</v>
      </c>
      <c r="F26" s="47" t="str">
        <f>VLOOKUP(B26,[1]список!Print_Area,5)</f>
        <v>МС</v>
      </c>
      <c r="G26" s="47" t="str">
        <f>VLOOKUP(B26,[1]список!Print_Area,6)</f>
        <v>Самарская область</v>
      </c>
      <c r="H26" s="50"/>
      <c r="I26" s="95"/>
      <c r="J26" s="50">
        <v>40</v>
      </c>
      <c r="K26" s="50">
        <v>37</v>
      </c>
      <c r="L26" s="50">
        <v>40</v>
      </c>
      <c r="M26" s="96"/>
      <c r="N26" s="101"/>
      <c r="P26" s="44"/>
      <c r="Q26" s="43"/>
      <c r="R26" s="43"/>
      <c r="S26" s="45"/>
      <c r="T26" s="45"/>
      <c r="U26" s="45"/>
    </row>
    <row r="27" spans="1:21" ht="18" customHeight="1" x14ac:dyDescent="0.25">
      <c r="A27" s="99">
        <v>5</v>
      </c>
      <c r="B27" s="100">
        <v>10</v>
      </c>
      <c r="C27" s="47">
        <f>VLOOKUP(B27,[1]список!Print_Area,3)</f>
        <v>10119496102</v>
      </c>
      <c r="D27" s="48" t="str">
        <f>VLOOKUP(B27,[1]список!Print_Area,2)</f>
        <v>ГРАМАШОВА Алина</v>
      </c>
      <c r="E27" s="49">
        <f>VLOOKUP(B27,[1]список!Print_Area,4)</f>
        <v>37702</v>
      </c>
      <c r="F27" s="47" t="str">
        <f>VLOOKUP(B27,[1]список!Print_Area,5)</f>
        <v>МС</v>
      </c>
      <c r="G27" s="47" t="str">
        <f>VLOOKUP(B27,[1]список!Print_Area,6)</f>
        <v>Московская область</v>
      </c>
      <c r="H27" s="50"/>
      <c r="I27" s="95"/>
      <c r="J27" s="50">
        <v>32</v>
      </c>
      <c r="K27" s="50">
        <v>37</v>
      </c>
      <c r="L27" s="50">
        <f>K27</f>
        <v>37</v>
      </c>
      <c r="M27" s="96"/>
      <c r="N27" s="101"/>
      <c r="P27" s="44"/>
      <c r="Q27" s="43"/>
      <c r="R27" s="43"/>
      <c r="S27" s="45"/>
      <c r="T27" s="45"/>
      <c r="U27" s="45"/>
    </row>
    <row r="28" spans="1:21" ht="7.5" customHeight="1" thickBot="1" x14ac:dyDescent="0.35">
      <c r="A28" s="52"/>
      <c r="B28" s="51"/>
      <c r="C28" s="52"/>
      <c r="D28" s="53"/>
      <c r="E28" s="54"/>
      <c r="F28" s="55"/>
      <c r="G28" s="54"/>
      <c r="H28" s="56"/>
      <c r="I28" s="57"/>
      <c r="J28" s="57"/>
      <c r="K28" s="57"/>
      <c r="L28" s="56"/>
      <c r="M28" s="57"/>
      <c r="N28" s="57"/>
      <c r="P28" s="44"/>
      <c r="Q28" s="43"/>
      <c r="R28" s="43"/>
      <c r="S28" s="45"/>
      <c r="T28" s="45"/>
      <c r="U28" s="45"/>
    </row>
    <row r="29" spans="1:21" ht="15" thickTop="1" x14ac:dyDescent="0.25">
      <c r="A29" s="125" t="s">
        <v>38</v>
      </c>
      <c r="B29" s="126"/>
      <c r="C29" s="126"/>
      <c r="D29" s="126"/>
      <c r="E29" s="58"/>
      <c r="F29" s="58"/>
      <c r="G29" s="126" t="s">
        <v>39</v>
      </c>
      <c r="H29" s="126"/>
      <c r="I29" s="126"/>
      <c r="J29" s="126"/>
      <c r="K29" s="126"/>
      <c r="L29" s="126"/>
      <c r="M29" s="126"/>
      <c r="N29" s="127"/>
      <c r="P29" s="44"/>
      <c r="Q29" s="43"/>
      <c r="R29" s="43"/>
      <c r="S29" s="45"/>
      <c r="T29" s="45"/>
      <c r="U29" s="45"/>
    </row>
    <row r="30" spans="1:21" ht="14.5" x14ac:dyDescent="0.25">
      <c r="A30" s="59" t="s">
        <v>40</v>
      </c>
      <c r="B30" s="60"/>
      <c r="C30" s="61"/>
      <c r="D30" s="62"/>
      <c r="E30" s="63"/>
      <c r="F30" s="63"/>
      <c r="G30" s="64" t="s">
        <v>41</v>
      </c>
      <c r="H30" s="65" cm="1">
        <f t="array" ref="H30">SUM(1/COUNTIF(G23:G27,G23:G27))</f>
        <v>1.9999999999999998</v>
      </c>
      <c r="I30" s="66"/>
      <c r="J30" s="67"/>
      <c r="K30" s="67"/>
      <c r="L30" s="68"/>
      <c r="M30" s="64" t="s">
        <v>42</v>
      </c>
      <c r="N30" s="69">
        <f>COUNTIF(F$21:F123,"ЗМС")</f>
        <v>0</v>
      </c>
      <c r="P30" s="44"/>
      <c r="Q30" s="43"/>
      <c r="R30" s="43"/>
      <c r="S30" s="45"/>
      <c r="T30" s="45"/>
      <c r="U30" s="45"/>
    </row>
    <row r="31" spans="1:21" ht="14.5" x14ac:dyDescent="0.25">
      <c r="A31" s="59" t="s">
        <v>43</v>
      </c>
      <c r="B31" s="60"/>
      <c r="C31" s="70"/>
      <c r="D31" s="62"/>
      <c r="E31" s="71"/>
      <c r="F31" s="71"/>
      <c r="G31" s="64" t="s">
        <v>44</v>
      </c>
      <c r="H31" s="72">
        <v>5</v>
      </c>
      <c r="I31" s="73"/>
      <c r="J31" s="74"/>
      <c r="K31" s="74"/>
      <c r="L31" s="75"/>
      <c r="M31" s="64" t="s">
        <v>45</v>
      </c>
      <c r="N31" s="69">
        <f>COUNTIF(F$21:F123,"МСМК")</f>
        <v>0</v>
      </c>
      <c r="P31" s="44"/>
      <c r="Q31" s="43"/>
      <c r="R31" s="43"/>
      <c r="S31" s="45"/>
      <c r="T31" s="45"/>
      <c r="U31" s="45"/>
    </row>
    <row r="32" spans="1:21" ht="14.5" x14ac:dyDescent="0.25">
      <c r="A32" s="59" t="s">
        <v>46</v>
      </c>
      <c r="B32" s="60"/>
      <c r="C32" s="60"/>
      <c r="D32" s="62"/>
      <c r="E32" s="71"/>
      <c r="F32" s="71"/>
      <c r="G32" s="64" t="s">
        <v>47</v>
      </c>
      <c r="H32" s="72">
        <v>5</v>
      </c>
      <c r="I32" s="73"/>
      <c r="J32" s="74"/>
      <c r="K32" s="74"/>
      <c r="L32" s="75"/>
      <c r="M32" s="64" t="s">
        <v>36</v>
      </c>
      <c r="N32" s="69">
        <f>COUNTIF(F$21:F45,"МС")</f>
        <v>3</v>
      </c>
      <c r="P32" s="44"/>
      <c r="Q32" s="43"/>
      <c r="R32" s="43"/>
      <c r="S32" s="45"/>
      <c r="T32" s="45"/>
      <c r="U32" s="45"/>
    </row>
    <row r="33" spans="1:21" ht="14.5" x14ac:dyDescent="0.25">
      <c r="A33" s="59" t="s">
        <v>48</v>
      </c>
      <c r="B33" s="60"/>
      <c r="C33" s="60"/>
      <c r="D33" s="62"/>
      <c r="E33" s="71"/>
      <c r="F33" s="71"/>
      <c r="G33" s="64" t="s">
        <v>49</v>
      </c>
      <c r="H33" s="72">
        <f>COUNT(A12:A27)</f>
        <v>5</v>
      </c>
      <c r="I33" s="73"/>
      <c r="J33" s="74"/>
      <c r="K33" s="74"/>
      <c r="L33" s="75"/>
      <c r="M33" s="64" t="s">
        <v>37</v>
      </c>
      <c r="N33" s="69">
        <f>COUNTIF(F$20:F45,"КМС")</f>
        <v>2</v>
      </c>
      <c r="P33" s="44"/>
      <c r="Q33" s="43"/>
      <c r="R33" s="43"/>
      <c r="S33" s="45"/>
      <c r="T33" s="45"/>
      <c r="U33" s="45"/>
    </row>
    <row r="34" spans="1:21" ht="14.5" x14ac:dyDescent="0.25">
      <c r="A34" s="76"/>
      <c r="B34" s="60"/>
      <c r="C34" s="60"/>
      <c r="D34" s="62"/>
      <c r="G34" s="64" t="s">
        <v>50</v>
      </c>
      <c r="H34" s="72">
        <f>COUNTIF(A12:A27,"НФ")</f>
        <v>0</v>
      </c>
      <c r="I34" s="73"/>
      <c r="J34" s="74"/>
      <c r="K34" s="74"/>
      <c r="L34" s="75"/>
      <c r="M34" s="64" t="s">
        <v>51</v>
      </c>
      <c r="N34" s="69">
        <f>COUNTIF(F$23:F122,"1 СР")</f>
        <v>0</v>
      </c>
      <c r="P34" s="44"/>
      <c r="Q34" s="43"/>
      <c r="R34" s="43"/>
      <c r="S34" s="45"/>
      <c r="T34" s="45"/>
      <c r="U34" s="45"/>
    </row>
    <row r="35" spans="1:21" ht="14.5" x14ac:dyDescent="0.25">
      <c r="A35" s="77"/>
      <c r="B35" s="34"/>
      <c r="C35" s="33"/>
      <c r="D35" s="62"/>
      <c r="G35" s="64" t="s">
        <v>52</v>
      </c>
      <c r="H35" s="72">
        <f>COUNTIF(A12:A27,"ДСКВ")</f>
        <v>0</v>
      </c>
      <c r="I35" s="73"/>
      <c r="J35" s="74"/>
      <c r="K35" s="74"/>
      <c r="L35" s="75"/>
      <c r="M35" s="64" t="s">
        <v>53</v>
      </c>
      <c r="N35" s="69">
        <f>COUNTIF(F$23:F122,"2 СР")</f>
        <v>0</v>
      </c>
    </row>
    <row r="36" spans="1:21" ht="14.5" x14ac:dyDescent="0.25">
      <c r="A36" s="78"/>
      <c r="B36" s="60"/>
      <c r="C36" s="60"/>
      <c r="D36" s="62"/>
      <c r="E36" s="71"/>
      <c r="F36" s="71"/>
      <c r="G36" s="64" t="s">
        <v>54</v>
      </c>
      <c r="H36" s="72">
        <f>COUNTIF(A12:A27,"НС")</f>
        <v>0</v>
      </c>
      <c r="I36" s="79"/>
      <c r="J36" s="80"/>
      <c r="K36" s="80"/>
      <c r="L36" s="81"/>
      <c r="M36" s="64" t="s">
        <v>55</v>
      </c>
      <c r="N36" s="69">
        <f>COUNTIF(F$23:F122,"3 СР")</f>
        <v>0</v>
      </c>
    </row>
    <row r="37" spans="1:21" ht="5.25" customHeight="1" x14ac:dyDescent="0.25">
      <c r="A37" s="78"/>
      <c r="B37" s="60"/>
      <c r="C37" s="60"/>
      <c r="D37" s="60"/>
      <c r="E37" s="60"/>
      <c r="F37" s="60"/>
      <c r="G37" s="34"/>
      <c r="H37" s="82"/>
      <c r="I37" s="82"/>
      <c r="J37" s="82"/>
      <c r="K37" s="82"/>
      <c r="L37" s="82"/>
      <c r="M37" s="83"/>
      <c r="N37" s="84"/>
    </row>
    <row r="38" spans="1:21" ht="15.5" x14ac:dyDescent="0.25">
      <c r="A38" s="85"/>
      <c r="B38" s="86"/>
      <c r="C38" s="86"/>
      <c r="D38" s="107" t="s">
        <v>56</v>
      </c>
      <c r="E38" s="107"/>
      <c r="F38" s="107"/>
      <c r="G38" s="107" t="s">
        <v>57</v>
      </c>
      <c r="H38" s="107"/>
      <c r="I38" s="107"/>
      <c r="J38" s="87"/>
      <c r="K38" s="87"/>
      <c r="L38" s="107" t="str">
        <f>A19</f>
        <v>СУДЬЯ НА ФИНИШЕ:</v>
      </c>
      <c r="M38" s="107"/>
      <c r="N38" s="108"/>
    </row>
    <row r="39" spans="1:21" x14ac:dyDescent="0.25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1"/>
    </row>
    <row r="40" spans="1:21" x14ac:dyDescent="0.25">
      <c r="A40" s="88"/>
      <c r="D40" s="89"/>
      <c r="E40" s="89"/>
      <c r="F40" s="89"/>
      <c r="G40" s="89"/>
      <c r="H40" s="37"/>
      <c r="I40" s="89"/>
      <c r="J40" s="89"/>
      <c r="K40" s="89"/>
      <c r="L40" s="37"/>
      <c r="M40" s="89"/>
      <c r="N40" s="90"/>
    </row>
    <row r="41" spans="1:21" x14ac:dyDescent="0.25">
      <c r="A41" s="88"/>
      <c r="D41" s="89"/>
      <c r="E41" s="89"/>
      <c r="F41" s="89"/>
      <c r="G41" s="89"/>
      <c r="H41" s="37"/>
      <c r="I41" s="89"/>
      <c r="J41" s="89"/>
      <c r="K41" s="89"/>
      <c r="L41" s="37"/>
      <c r="M41" s="89"/>
      <c r="N41" s="90"/>
    </row>
    <row r="42" spans="1:21" x14ac:dyDescent="0.25">
      <c r="A42" s="88"/>
      <c r="D42" s="89"/>
      <c r="E42" s="89"/>
      <c r="F42" s="89"/>
      <c r="G42" s="89"/>
      <c r="H42" s="37"/>
      <c r="I42" s="89"/>
      <c r="J42" s="89"/>
      <c r="K42" s="89"/>
      <c r="L42" s="37"/>
      <c r="M42" s="89"/>
      <c r="N42" s="90"/>
    </row>
    <row r="43" spans="1:21" x14ac:dyDescent="0.25">
      <c r="A43" s="88"/>
      <c r="D43" s="89"/>
      <c r="E43" s="89"/>
      <c r="F43" s="89"/>
      <c r="G43" s="89"/>
      <c r="H43" s="37"/>
      <c r="I43" s="89"/>
      <c r="J43" s="89"/>
      <c r="K43" s="89"/>
      <c r="L43" s="37"/>
      <c r="M43" s="89"/>
      <c r="N43" s="90"/>
    </row>
    <row r="44" spans="1:21" s="44" customFormat="1" ht="13.75" customHeight="1" thickBot="1" x14ac:dyDescent="0.3">
      <c r="A44" s="91"/>
      <c r="B44" s="92"/>
      <c r="C44" s="92"/>
      <c r="D44" s="112" t="str">
        <f>G17</f>
        <v xml:space="preserve">АНДРИЯНОВ А.С. (ВК, г. МОСКВА) </v>
      </c>
      <c r="E44" s="112"/>
      <c r="F44" s="112"/>
      <c r="G44" s="112" t="str">
        <f>G18</f>
        <v>СЛАБКОВСКАЯ В.Н. ( ВК, г. ОМСК)</v>
      </c>
      <c r="H44" s="112"/>
      <c r="I44" s="112"/>
      <c r="J44" s="93"/>
      <c r="K44" s="93"/>
      <c r="L44" s="112" t="str">
        <f>G19</f>
        <v xml:space="preserve">МАЛАХОВ Р.А. (1К, г. ИЖЕВСК) </v>
      </c>
      <c r="M44" s="112"/>
      <c r="N44" s="113"/>
      <c r="S44" s="94"/>
      <c r="T44" s="94"/>
      <c r="U44" s="94"/>
    </row>
    <row r="45" spans="1:21" ht="13.5" thickTop="1" x14ac:dyDescent="0.25"/>
  </sheetData>
  <mergeCells count="37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5:G15"/>
    <mergeCell ref="H15:N15"/>
    <mergeCell ref="H16:N16"/>
    <mergeCell ref="A21:A22"/>
    <mergeCell ref="B21:B22"/>
    <mergeCell ref="C21:C22"/>
    <mergeCell ref="D21:D22"/>
    <mergeCell ref="E21:E22"/>
    <mergeCell ref="F21:F22"/>
    <mergeCell ref="G21:G22"/>
    <mergeCell ref="D44:F44"/>
    <mergeCell ref="G44:I44"/>
    <mergeCell ref="L44:N44"/>
    <mergeCell ref="H21:I22"/>
    <mergeCell ref="J21:K21"/>
    <mergeCell ref="L21:L22"/>
    <mergeCell ref="M21:M22"/>
    <mergeCell ref="N21:N22"/>
    <mergeCell ref="A29:D29"/>
    <mergeCell ref="G29:N29"/>
    <mergeCell ref="D38:F38"/>
    <mergeCell ref="G38:I38"/>
    <mergeCell ref="L38:N38"/>
    <mergeCell ref="A39:E39"/>
    <mergeCell ref="F39:N39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6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B741-8C23-4BDD-A9CF-1F8CCC2902AB}">
  <sheetPr>
    <tabColor rgb="FF002060"/>
    <pageSetUpPr fitToPage="1"/>
  </sheetPr>
  <dimension ref="A1:U45"/>
  <sheetViews>
    <sheetView view="pageBreakPreview" topLeftCell="A46" zoomScale="80" zoomScaleNormal="50" zoomScaleSheetLayoutView="80" workbookViewId="0">
      <selection activeCell="A14" sqref="A14"/>
    </sheetView>
  </sheetViews>
  <sheetFormatPr defaultColWidth="9.08984375" defaultRowHeight="13" x14ac:dyDescent="0.25"/>
  <cols>
    <col min="1" max="1" width="7" style="4" customWidth="1"/>
    <col min="2" max="2" width="7.81640625" style="89" customWidth="1"/>
    <col min="3" max="3" width="15.90625" style="89" customWidth="1"/>
    <col min="4" max="4" width="23.1796875" style="4" customWidth="1"/>
    <col min="5" max="5" width="14" style="4" customWidth="1"/>
    <col min="6" max="6" width="8.81640625" style="4" customWidth="1"/>
    <col min="7" max="7" width="27" style="4" customWidth="1"/>
    <col min="8" max="8" width="9.90625" style="5" customWidth="1"/>
    <col min="9" max="11" width="9.90625" style="4" customWidth="1"/>
    <col min="12" max="12" width="10.08984375" style="5" customWidth="1"/>
    <col min="13" max="13" width="10.81640625" style="4" customWidth="1"/>
    <col min="14" max="14" width="13.08984375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"/>
      <c r="P1" s="2"/>
    </row>
    <row r="2" spans="1:21" s="3" customFormat="1" ht="20" customHeight="1" x14ac:dyDescent="0.2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"/>
      <c r="P2" s="2"/>
    </row>
    <row r="3" spans="1:21" s="3" customFormat="1" ht="20" customHeight="1" x14ac:dyDescent="0.25">
      <c r="A3" s="151" t="s">
        <v>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"/>
      <c r="P3" s="2"/>
    </row>
    <row r="4" spans="1:21" ht="20" customHeight="1" x14ac:dyDescent="0.2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21" ht="20" customHeight="1" x14ac:dyDescent="0.2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Q5" s="3"/>
    </row>
    <row r="6" spans="1:21" s="6" customFormat="1" ht="20" customHeight="1" x14ac:dyDescent="0.25">
      <c r="A6" s="152" t="s">
        <v>59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S6" s="7"/>
      <c r="T6" s="7"/>
      <c r="U6" s="7"/>
    </row>
    <row r="7" spans="1:21" s="6" customFormat="1" ht="1" customHeight="1" x14ac:dyDescent="0.2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S7" s="7"/>
      <c r="T7" s="7"/>
      <c r="U7" s="7"/>
    </row>
    <row r="8" spans="1:21" s="6" customFormat="1" ht="20" customHeight="1" thickBot="1" x14ac:dyDescent="0.3">
      <c r="A8" s="141" t="s">
        <v>3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S8" s="7"/>
      <c r="T8" s="7"/>
      <c r="U8" s="7"/>
    </row>
    <row r="9" spans="1:21" ht="20" customHeight="1" thickTop="1" x14ac:dyDescent="0.25">
      <c r="A9" s="142" t="s">
        <v>4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4"/>
    </row>
    <row r="10" spans="1:21" ht="20" customHeight="1" x14ac:dyDescent="0.25">
      <c r="A10" s="145" t="s">
        <v>5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7"/>
    </row>
    <row r="11" spans="1:21" ht="20" customHeight="1" x14ac:dyDescent="0.25">
      <c r="A11" s="145" t="s">
        <v>64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21" ht="7.5" customHeight="1" x14ac:dyDescent="0.25">
      <c r="A12" s="148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50"/>
    </row>
    <row r="13" spans="1:21" ht="15.5" x14ac:dyDescent="0.25">
      <c r="A13" s="8" t="s">
        <v>6</v>
      </c>
      <c r="B13" s="9"/>
      <c r="C13" s="9"/>
      <c r="D13" s="9"/>
      <c r="E13" s="10"/>
      <c r="F13" s="10"/>
      <c r="G13" s="11" t="s">
        <v>7</v>
      </c>
      <c r="H13" s="12" t="s">
        <v>61</v>
      </c>
      <c r="I13" s="10"/>
      <c r="J13" s="10"/>
      <c r="K13" s="10"/>
      <c r="L13" s="12"/>
      <c r="M13" s="13"/>
      <c r="N13" s="97" t="s">
        <v>8</v>
      </c>
    </row>
    <row r="14" spans="1:21" ht="15.5" x14ac:dyDescent="0.25">
      <c r="A14" s="14" t="s">
        <v>68</v>
      </c>
      <c r="B14" s="15"/>
      <c r="C14" s="15"/>
      <c r="D14" s="15"/>
      <c r="E14" s="16"/>
      <c r="F14" s="16"/>
      <c r="G14" s="17" t="s">
        <v>9</v>
      </c>
      <c r="H14" s="18" t="s">
        <v>65</v>
      </c>
      <c r="I14" s="16"/>
      <c r="J14" s="16"/>
      <c r="K14" s="16"/>
      <c r="L14" s="18"/>
      <c r="M14" s="19"/>
      <c r="N14" s="98" t="s">
        <v>62</v>
      </c>
    </row>
    <row r="15" spans="1:21" ht="14.5" x14ac:dyDescent="0.25">
      <c r="A15" s="128" t="s">
        <v>10</v>
      </c>
      <c r="B15" s="129"/>
      <c r="C15" s="129"/>
      <c r="D15" s="129"/>
      <c r="E15" s="129"/>
      <c r="F15" s="129"/>
      <c r="G15" s="130"/>
      <c r="H15" s="131" t="s">
        <v>11</v>
      </c>
      <c r="I15" s="129"/>
      <c r="J15" s="129"/>
      <c r="K15" s="129"/>
      <c r="L15" s="129"/>
      <c r="M15" s="129"/>
      <c r="N15" s="132"/>
    </row>
    <row r="16" spans="1:21" ht="14.5" x14ac:dyDescent="0.25">
      <c r="A16" s="20" t="s">
        <v>12</v>
      </c>
      <c r="B16" s="21"/>
      <c r="C16" s="21"/>
      <c r="D16" s="22"/>
      <c r="E16" s="23"/>
      <c r="F16" s="22"/>
      <c r="G16" s="24"/>
      <c r="H16" s="133" t="s">
        <v>13</v>
      </c>
      <c r="I16" s="134"/>
      <c r="J16" s="134"/>
      <c r="K16" s="134"/>
      <c r="L16" s="134"/>
      <c r="M16" s="134"/>
      <c r="N16" s="135"/>
    </row>
    <row r="17" spans="1:21" ht="14.5" x14ac:dyDescent="0.35">
      <c r="A17" s="20" t="s">
        <v>14</v>
      </c>
      <c r="B17" s="21"/>
      <c r="C17" s="21"/>
      <c r="D17" s="25"/>
      <c r="E17" s="23"/>
      <c r="F17" s="22"/>
      <c r="G17" s="26" t="s">
        <v>15</v>
      </c>
      <c r="H17" s="27" t="s">
        <v>16</v>
      </c>
      <c r="I17" s="28"/>
      <c r="J17" s="28"/>
      <c r="K17" s="28"/>
      <c r="L17" s="29"/>
      <c r="M17" s="28"/>
      <c r="N17" s="30"/>
    </row>
    <row r="18" spans="1:21" ht="14.5" x14ac:dyDescent="0.25">
      <c r="A18" s="31" t="s">
        <v>17</v>
      </c>
      <c r="B18" s="21"/>
      <c r="C18" s="21"/>
      <c r="D18" s="25"/>
      <c r="E18" s="23"/>
      <c r="F18" s="22"/>
      <c r="G18" s="32" t="s">
        <v>18</v>
      </c>
      <c r="H18" s="27" t="s">
        <v>19</v>
      </c>
      <c r="I18" s="28"/>
      <c r="J18" s="28"/>
      <c r="K18" s="28"/>
      <c r="L18" s="29"/>
      <c r="M18" s="28"/>
      <c r="N18" s="30"/>
    </row>
    <row r="19" spans="1:21" ht="15" thickBot="1" x14ac:dyDescent="0.4">
      <c r="A19" s="20" t="s">
        <v>20</v>
      </c>
      <c r="B19" s="33"/>
      <c r="C19" s="33"/>
      <c r="D19" s="34"/>
      <c r="E19" s="34"/>
      <c r="F19" s="34"/>
      <c r="G19" s="26" t="s">
        <v>21</v>
      </c>
      <c r="H19" s="35"/>
      <c r="I19" s="36"/>
      <c r="J19" s="36"/>
      <c r="K19" s="36"/>
      <c r="L19" s="37"/>
      <c r="M19" s="38"/>
      <c r="N19" s="39"/>
    </row>
    <row r="20" spans="1:21" ht="7.5" customHeight="1" thickTop="1" thickBot="1" x14ac:dyDescent="0.3">
      <c r="A20" s="41"/>
      <c r="B20" s="40"/>
      <c r="C20" s="40"/>
      <c r="D20" s="41"/>
      <c r="E20" s="41"/>
      <c r="F20" s="41"/>
      <c r="G20" s="41"/>
      <c r="H20" s="42"/>
      <c r="I20" s="41"/>
      <c r="J20" s="41"/>
      <c r="K20" s="41"/>
      <c r="L20" s="42"/>
      <c r="M20" s="41"/>
      <c r="N20" s="41"/>
    </row>
    <row r="21" spans="1:21" s="43" customFormat="1" ht="20.25" customHeight="1" thickTop="1" x14ac:dyDescent="0.25">
      <c r="A21" s="136" t="s">
        <v>22</v>
      </c>
      <c r="B21" s="138" t="s">
        <v>23</v>
      </c>
      <c r="C21" s="138" t="s">
        <v>24</v>
      </c>
      <c r="D21" s="138" t="s">
        <v>25</v>
      </c>
      <c r="E21" s="138" t="s">
        <v>26</v>
      </c>
      <c r="F21" s="138" t="s">
        <v>27</v>
      </c>
      <c r="G21" s="138" t="s">
        <v>28</v>
      </c>
      <c r="H21" s="114" t="s">
        <v>29</v>
      </c>
      <c r="I21" s="115"/>
      <c r="J21" s="118" t="s">
        <v>30</v>
      </c>
      <c r="K21" s="118"/>
      <c r="L21" s="119" t="s">
        <v>31</v>
      </c>
      <c r="M21" s="121" t="s">
        <v>32</v>
      </c>
      <c r="N21" s="123" t="s">
        <v>33</v>
      </c>
      <c r="P21" s="44"/>
      <c r="S21" s="45"/>
      <c r="T21" s="45"/>
      <c r="U21" s="45"/>
    </row>
    <row r="22" spans="1:21" s="43" customFormat="1" ht="17.25" customHeight="1" x14ac:dyDescent="0.25">
      <c r="A22" s="137"/>
      <c r="B22" s="139"/>
      <c r="C22" s="139"/>
      <c r="D22" s="139"/>
      <c r="E22" s="139"/>
      <c r="F22" s="139"/>
      <c r="G22" s="139"/>
      <c r="H22" s="116"/>
      <c r="I22" s="117"/>
      <c r="J22" s="46" t="s">
        <v>34</v>
      </c>
      <c r="K22" s="46" t="s">
        <v>35</v>
      </c>
      <c r="L22" s="120"/>
      <c r="M22" s="122"/>
      <c r="N22" s="124"/>
      <c r="P22" s="44"/>
      <c r="S22" s="45"/>
      <c r="T22" s="45"/>
      <c r="U22" s="45"/>
    </row>
    <row r="23" spans="1:21" s="104" customFormat="1" ht="18" customHeight="1" x14ac:dyDescent="0.25">
      <c r="A23" s="99">
        <v>1</v>
      </c>
      <c r="B23" s="100">
        <v>45</v>
      </c>
      <c r="C23" s="47">
        <f>VLOOKUP(B23,[1]список!Print_Area,3)</f>
        <v>10132636770</v>
      </c>
      <c r="D23" s="48" t="str">
        <f>VLOOKUP(B23,[1]список!Print_Area,2)</f>
        <v>ГИЛЬМУТДИНОВ Раиль</v>
      </c>
      <c r="E23" s="49">
        <f>VLOOKUP(B23,[1]список!Print_Area,4)</f>
        <v>39696</v>
      </c>
      <c r="F23" s="47" t="str">
        <f>VLOOKUP(B23,[1]список!Print_Area,5)</f>
        <v>1 СР</v>
      </c>
      <c r="G23" s="47" t="str">
        <f>VLOOKUP(B23,[1]список!Print_Area,6)</f>
        <v>Республика Татарстан</v>
      </c>
      <c r="H23" s="50"/>
      <c r="I23" s="95"/>
      <c r="J23" s="50">
        <v>62</v>
      </c>
      <c r="K23" s="50">
        <v>33</v>
      </c>
      <c r="L23" s="50">
        <f>J23</f>
        <v>62</v>
      </c>
      <c r="M23" s="102"/>
      <c r="N23" s="103"/>
      <c r="Q23" s="105"/>
      <c r="R23" s="105"/>
      <c r="S23" s="106"/>
      <c r="T23" s="106"/>
      <c r="U23" s="106"/>
    </row>
    <row r="24" spans="1:21" s="104" customFormat="1" ht="18" customHeight="1" x14ac:dyDescent="0.25">
      <c r="A24" s="99">
        <v>2</v>
      </c>
      <c r="B24" s="100">
        <v>46</v>
      </c>
      <c r="C24" s="47">
        <f>VLOOKUP(B24,[1]список!Print_Area,3)</f>
        <v>10151096476</v>
      </c>
      <c r="D24" s="48" t="str">
        <f>VLOOKUP(B24,[1]список!Print_Area,2)</f>
        <v>ПРОКУСОВ Клим</v>
      </c>
      <c r="E24" s="49">
        <f>VLOOKUP(B24,[1]список!Print_Area,4)</f>
        <v>39619</v>
      </c>
      <c r="F24" s="47" t="str">
        <f>VLOOKUP(B24,[1]список!Print_Area,5)</f>
        <v>2 СР</v>
      </c>
      <c r="G24" s="47" t="str">
        <f>VLOOKUP(B24,[1]список!Print_Area,6)</f>
        <v>Челябинская область</v>
      </c>
      <c r="H24" s="50"/>
      <c r="I24" s="95"/>
      <c r="J24" s="50">
        <v>39</v>
      </c>
      <c r="K24" s="50">
        <v>47</v>
      </c>
      <c r="L24" s="50">
        <f>K24</f>
        <v>47</v>
      </c>
      <c r="M24" s="102"/>
      <c r="N24" s="103"/>
      <c r="Q24" s="105"/>
      <c r="R24" s="105"/>
      <c r="S24" s="106"/>
      <c r="T24" s="106"/>
      <c r="U24" s="106"/>
    </row>
    <row r="25" spans="1:21" s="104" customFormat="1" ht="18" customHeight="1" x14ac:dyDescent="0.25">
      <c r="A25" s="99">
        <v>3</v>
      </c>
      <c r="B25" s="100">
        <v>43</v>
      </c>
      <c r="C25" s="47">
        <f>VLOOKUP(B25,[1]список!Print_Area,3)</f>
        <v>10140877932</v>
      </c>
      <c r="D25" s="48" t="str">
        <f>VLOOKUP(B25,[1]список!Print_Area,2)</f>
        <v>СЛЫШКИН Мартин</v>
      </c>
      <c r="E25" s="49">
        <f>VLOOKUP(B25,[1]список!Print_Area,4)</f>
        <v>40045</v>
      </c>
      <c r="F25" s="47" t="str">
        <f>VLOOKUP(B25,[1]список!Print_Area,5)</f>
        <v>1 СР</v>
      </c>
      <c r="G25" s="47" t="str">
        <f>VLOOKUP(B25,[1]список!Print_Area,6)</f>
        <v>Ростовская область</v>
      </c>
      <c r="H25" s="50"/>
      <c r="I25" s="95"/>
      <c r="J25" s="50">
        <v>16</v>
      </c>
      <c r="K25" s="50">
        <v>32</v>
      </c>
      <c r="L25" s="50">
        <f>K25</f>
        <v>32</v>
      </c>
      <c r="M25" s="102"/>
      <c r="N25" s="103"/>
      <c r="Q25" s="105"/>
      <c r="R25" s="105"/>
      <c r="S25" s="106"/>
      <c r="T25" s="106"/>
      <c r="U25" s="106"/>
    </row>
    <row r="26" spans="1:21" s="104" customFormat="1" ht="18" customHeight="1" x14ac:dyDescent="0.25">
      <c r="A26" s="99">
        <v>4</v>
      </c>
      <c r="B26" s="100">
        <v>42</v>
      </c>
      <c r="C26" s="47">
        <f>VLOOKUP(B26,[1]список!Print_Area,3)</f>
        <v>10144195332</v>
      </c>
      <c r="D26" s="48" t="str">
        <f>VLOOKUP(B26,[1]список!Print_Area,2)</f>
        <v>МОТУНОВ Матвей</v>
      </c>
      <c r="E26" s="49">
        <f>VLOOKUP(B26,[1]список!Print_Area,4)</f>
        <v>39862</v>
      </c>
      <c r="F26" s="47" t="str">
        <f>VLOOKUP(B26,[1]список!Print_Area,5)</f>
        <v>1 СР</v>
      </c>
      <c r="G26" s="47" t="str">
        <f>VLOOKUP(B26,[1]список!Print_Area,6)</f>
        <v>Ростовская область</v>
      </c>
      <c r="H26" s="50"/>
      <c r="I26" s="95"/>
      <c r="J26" s="50">
        <v>9</v>
      </c>
      <c r="K26" s="50">
        <v>30</v>
      </c>
      <c r="L26" s="50">
        <v>30</v>
      </c>
      <c r="M26" s="102"/>
      <c r="N26" s="103"/>
      <c r="Q26" s="105"/>
      <c r="R26" s="105"/>
      <c r="S26" s="106"/>
      <c r="T26" s="106"/>
      <c r="U26" s="106"/>
    </row>
    <row r="27" spans="1:21" s="104" customFormat="1" ht="18" customHeight="1" x14ac:dyDescent="0.25">
      <c r="A27" s="99">
        <v>5</v>
      </c>
      <c r="B27" s="100">
        <v>44</v>
      </c>
      <c r="C27" s="47">
        <f>VLOOKUP(B27,[1]список!Print_Area,3)</f>
        <v>10153742960</v>
      </c>
      <c r="D27" s="48" t="str">
        <f>VLOOKUP(B27,[1]список!Print_Area,2)</f>
        <v>ШИМЯКОВ Егор</v>
      </c>
      <c r="E27" s="49">
        <f>VLOOKUP(B27,[1]список!Print_Area,4)</f>
        <v>40065</v>
      </c>
      <c r="F27" s="47" t="str">
        <f>VLOOKUP(B27,[1]список!Print_Area,5)</f>
        <v>1 СР</v>
      </c>
      <c r="G27" s="47" t="str">
        <f>VLOOKUP(B27,[1]список!Print_Area,6)</f>
        <v>Ростовская область</v>
      </c>
      <c r="H27" s="50"/>
      <c r="I27" s="95"/>
      <c r="J27" s="50">
        <v>25</v>
      </c>
      <c r="K27" s="50">
        <v>23</v>
      </c>
      <c r="L27" s="50">
        <f>J27</f>
        <v>25</v>
      </c>
      <c r="M27" s="102"/>
      <c r="N27" s="103"/>
      <c r="Q27" s="105"/>
      <c r="R27" s="105"/>
      <c r="S27" s="106"/>
      <c r="T27" s="106"/>
      <c r="U27" s="106"/>
    </row>
    <row r="28" spans="1:21" ht="12" customHeight="1" thickBot="1" x14ac:dyDescent="0.35">
      <c r="A28" s="52"/>
      <c r="B28" s="51"/>
      <c r="C28" s="52"/>
      <c r="D28" s="53"/>
      <c r="E28" s="54"/>
      <c r="F28" s="55"/>
      <c r="G28" s="54"/>
      <c r="H28" s="56"/>
      <c r="I28" s="57"/>
      <c r="J28" s="57"/>
      <c r="K28" s="57"/>
      <c r="L28" s="56"/>
      <c r="M28" s="57"/>
      <c r="N28" s="57"/>
      <c r="P28" s="44"/>
      <c r="Q28" s="43"/>
      <c r="R28" s="43"/>
      <c r="S28" s="45"/>
      <c r="T28" s="45"/>
      <c r="U28" s="45"/>
    </row>
    <row r="29" spans="1:21" ht="15" thickTop="1" x14ac:dyDescent="0.25">
      <c r="A29" s="125" t="s">
        <v>38</v>
      </c>
      <c r="B29" s="126"/>
      <c r="C29" s="126"/>
      <c r="D29" s="126"/>
      <c r="E29" s="58"/>
      <c r="F29" s="58"/>
      <c r="G29" s="126" t="s">
        <v>39</v>
      </c>
      <c r="H29" s="126"/>
      <c r="I29" s="126"/>
      <c r="J29" s="126"/>
      <c r="K29" s="126"/>
      <c r="L29" s="126"/>
      <c r="M29" s="126"/>
      <c r="N29" s="127"/>
      <c r="P29" s="44"/>
      <c r="Q29" s="43"/>
      <c r="R29" s="43"/>
      <c r="S29" s="45"/>
      <c r="T29" s="45"/>
      <c r="U29" s="45"/>
    </row>
    <row r="30" spans="1:21" ht="14.5" x14ac:dyDescent="0.25">
      <c r="A30" s="59" t="s">
        <v>40</v>
      </c>
      <c r="B30" s="60"/>
      <c r="C30" s="61"/>
      <c r="D30" s="62"/>
      <c r="E30" s="63"/>
      <c r="F30" s="63"/>
      <c r="G30" s="64" t="s">
        <v>41</v>
      </c>
      <c r="H30" s="65" cm="1">
        <f t="array" ref="H30">SUM(1/COUNTIF(G23:G27,G23:G27))</f>
        <v>3.0000000000000004</v>
      </c>
      <c r="I30" s="66"/>
      <c r="J30" s="67"/>
      <c r="K30" s="67"/>
      <c r="L30" s="68"/>
      <c r="M30" s="64" t="s">
        <v>42</v>
      </c>
      <c r="N30" s="69">
        <f>COUNTIF(F$21:F124,"ЗМС")</f>
        <v>0</v>
      </c>
      <c r="P30" s="44"/>
      <c r="Q30" s="43"/>
      <c r="R30" s="43"/>
      <c r="S30" s="45"/>
      <c r="T30" s="45"/>
      <c r="U30" s="45"/>
    </row>
    <row r="31" spans="1:21" ht="14.5" x14ac:dyDescent="0.25">
      <c r="A31" s="59" t="s">
        <v>43</v>
      </c>
      <c r="B31" s="60"/>
      <c r="C31" s="70"/>
      <c r="D31" s="62"/>
      <c r="E31" s="71"/>
      <c r="F31" s="71"/>
      <c r="G31" s="64" t="s">
        <v>44</v>
      </c>
      <c r="H31" s="72">
        <v>5</v>
      </c>
      <c r="I31" s="73"/>
      <c r="J31" s="74"/>
      <c r="K31" s="74"/>
      <c r="L31" s="75"/>
      <c r="M31" s="64" t="s">
        <v>45</v>
      </c>
      <c r="N31" s="69">
        <f>COUNTIF(F$21:F124,"МСМК")</f>
        <v>0</v>
      </c>
      <c r="P31" s="44"/>
      <c r="Q31" s="43"/>
      <c r="R31" s="43"/>
      <c r="S31" s="45"/>
      <c r="T31" s="45"/>
      <c r="U31" s="45"/>
    </row>
    <row r="32" spans="1:21" ht="14.5" x14ac:dyDescent="0.25">
      <c r="A32" s="59" t="s">
        <v>46</v>
      </c>
      <c r="B32" s="60"/>
      <c r="C32" s="60"/>
      <c r="D32" s="62"/>
      <c r="E32" s="71"/>
      <c r="F32" s="71"/>
      <c r="G32" s="64" t="s">
        <v>47</v>
      </c>
      <c r="H32" s="72">
        <v>5</v>
      </c>
      <c r="I32" s="73"/>
      <c r="J32" s="74"/>
      <c r="K32" s="74"/>
      <c r="L32" s="75"/>
      <c r="M32" s="64" t="s">
        <v>36</v>
      </c>
      <c r="N32" s="69">
        <f>COUNTIF(F$21:F45,"МС")</f>
        <v>0</v>
      </c>
      <c r="P32" s="44"/>
      <c r="Q32" s="43"/>
      <c r="R32" s="43"/>
      <c r="S32" s="45"/>
      <c r="T32" s="45"/>
      <c r="U32" s="45"/>
    </row>
    <row r="33" spans="1:21" ht="14.5" x14ac:dyDescent="0.25">
      <c r="A33" s="59" t="s">
        <v>48</v>
      </c>
      <c r="B33" s="60"/>
      <c r="C33" s="60"/>
      <c r="D33" s="62"/>
      <c r="E33" s="71"/>
      <c r="F33" s="71"/>
      <c r="G33" s="64" t="s">
        <v>49</v>
      </c>
      <c r="H33" s="72">
        <v>5</v>
      </c>
      <c r="I33" s="73"/>
      <c r="J33" s="74"/>
      <c r="K33" s="74"/>
      <c r="L33" s="75"/>
      <c r="M33" s="64" t="s">
        <v>37</v>
      </c>
      <c r="N33" s="69">
        <f>COUNTIF(F$20:F45,"КМС")</f>
        <v>0</v>
      </c>
      <c r="P33" s="44"/>
      <c r="Q33" s="43"/>
      <c r="R33" s="43"/>
      <c r="S33" s="45"/>
      <c r="T33" s="45"/>
      <c r="U33" s="45"/>
    </row>
    <row r="34" spans="1:21" ht="14.5" x14ac:dyDescent="0.25">
      <c r="A34" s="76"/>
      <c r="B34" s="60"/>
      <c r="C34" s="60"/>
      <c r="D34" s="62"/>
      <c r="G34" s="64" t="s">
        <v>50</v>
      </c>
      <c r="H34" s="72">
        <f>COUNTIF(A23:A23,"НФ")</f>
        <v>0</v>
      </c>
      <c r="I34" s="73"/>
      <c r="J34" s="74"/>
      <c r="K34" s="74"/>
      <c r="L34" s="75"/>
      <c r="M34" s="64" t="s">
        <v>51</v>
      </c>
      <c r="N34" s="69">
        <f>COUNTIF(F$23:F123,"1 СР")</f>
        <v>4</v>
      </c>
      <c r="P34" s="44"/>
      <c r="Q34" s="43"/>
      <c r="R34" s="43"/>
      <c r="S34" s="45"/>
      <c r="T34" s="45"/>
      <c r="U34" s="45"/>
    </row>
    <row r="35" spans="1:21" ht="14.5" x14ac:dyDescent="0.25">
      <c r="A35" s="77"/>
      <c r="B35" s="34"/>
      <c r="C35" s="33"/>
      <c r="D35" s="62"/>
      <c r="G35" s="64" t="s">
        <v>52</v>
      </c>
      <c r="H35" s="72">
        <f>COUNTIF(A23:A23,"ДСКВ")</f>
        <v>0</v>
      </c>
      <c r="I35" s="73"/>
      <c r="J35" s="74"/>
      <c r="K35" s="74"/>
      <c r="L35" s="75"/>
      <c r="M35" s="64" t="s">
        <v>53</v>
      </c>
      <c r="N35" s="69">
        <f>COUNTIF(F$23:F123,"2 СР")</f>
        <v>1</v>
      </c>
    </row>
    <row r="36" spans="1:21" ht="14.5" x14ac:dyDescent="0.25">
      <c r="A36" s="78"/>
      <c r="B36" s="60"/>
      <c r="C36" s="60"/>
      <c r="D36" s="62"/>
      <c r="E36" s="71"/>
      <c r="F36" s="71"/>
      <c r="G36" s="64" t="s">
        <v>54</v>
      </c>
      <c r="H36" s="72">
        <f>COUNTIF(A23:A23,"НС")</f>
        <v>0</v>
      </c>
      <c r="I36" s="79"/>
      <c r="J36" s="80"/>
      <c r="K36" s="80"/>
      <c r="L36" s="81"/>
      <c r="M36" s="64" t="s">
        <v>55</v>
      </c>
      <c r="N36" s="69">
        <f>COUNTIF(F$23:F123,"3 СР")</f>
        <v>0</v>
      </c>
    </row>
    <row r="37" spans="1:21" ht="5.25" customHeight="1" x14ac:dyDescent="0.25">
      <c r="A37" s="78"/>
      <c r="B37" s="60"/>
      <c r="C37" s="60"/>
      <c r="D37" s="60"/>
      <c r="E37" s="60"/>
      <c r="F37" s="60"/>
      <c r="G37" s="34"/>
      <c r="H37" s="82"/>
      <c r="I37" s="82"/>
      <c r="J37" s="82"/>
      <c r="K37" s="82"/>
      <c r="L37" s="82"/>
      <c r="M37" s="83"/>
      <c r="N37" s="84"/>
    </row>
    <row r="38" spans="1:21" ht="15.5" x14ac:dyDescent="0.25">
      <c r="A38" s="85"/>
      <c r="B38" s="86"/>
      <c r="C38" s="86"/>
      <c r="D38" s="107" t="s">
        <v>56</v>
      </c>
      <c r="E38" s="107"/>
      <c r="F38" s="107"/>
      <c r="G38" s="107" t="s">
        <v>57</v>
      </c>
      <c r="H38" s="107"/>
      <c r="I38" s="107"/>
      <c r="J38" s="87"/>
      <c r="K38" s="87"/>
      <c r="L38" s="107" t="str">
        <f>A19</f>
        <v>СУДЬЯ НА ФИНИШЕ:</v>
      </c>
      <c r="M38" s="107"/>
      <c r="N38" s="108"/>
    </row>
    <row r="39" spans="1:21" x14ac:dyDescent="0.25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1"/>
    </row>
    <row r="40" spans="1:21" x14ac:dyDescent="0.25">
      <c r="A40" s="88"/>
      <c r="D40" s="89"/>
      <c r="E40" s="89"/>
      <c r="F40" s="89"/>
      <c r="G40" s="89"/>
      <c r="H40" s="37"/>
      <c r="I40" s="89"/>
      <c r="J40" s="89"/>
      <c r="K40" s="89"/>
      <c r="L40" s="37"/>
      <c r="M40" s="89"/>
      <c r="N40" s="90"/>
    </row>
    <row r="41" spans="1:21" x14ac:dyDescent="0.25">
      <c r="A41" s="88"/>
      <c r="D41" s="89"/>
      <c r="E41" s="89"/>
      <c r="F41" s="89"/>
      <c r="G41" s="89"/>
      <c r="H41" s="37"/>
      <c r="I41" s="89"/>
      <c r="J41" s="89"/>
      <c r="K41" s="89"/>
      <c r="L41" s="37"/>
      <c r="M41" s="89"/>
      <c r="N41" s="90"/>
    </row>
    <row r="42" spans="1:21" x14ac:dyDescent="0.25">
      <c r="A42" s="88"/>
      <c r="D42" s="89"/>
      <c r="E42" s="89"/>
      <c r="F42" s="89"/>
      <c r="G42" s="89"/>
      <c r="H42" s="37"/>
      <c r="I42" s="89"/>
      <c r="J42" s="89"/>
      <c r="K42" s="89"/>
      <c r="L42" s="37"/>
      <c r="M42" s="89"/>
      <c r="N42" s="90"/>
    </row>
    <row r="43" spans="1:21" x14ac:dyDescent="0.25">
      <c r="A43" s="88"/>
      <c r="D43" s="89"/>
      <c r="E43" s="89"/>
      <c r="F43" s="89"/>
      <c r="G43" s="89"/>
      <c r="H43" s="37"/>
      <c r="I43" s="89"/>
      <c r="J43" s="89"/>
      <c r="K43" s="89"/>
      <c r="L43" s="37"/>
      <c r="M43" s="89"/>
      <c r="N43" s="90"/>
    </row>
    <row r="44" spans="1:21" s="44" customFormat="1" ht="13.75" customHeight="1" thickBot="1" x14ac:dyDescent="0.3">
      <c r="A44" s="91"/>
      <c r="B44" s="92"/>
      <c r="C44" s="92"/>
      <c r="D44" s="112" t="str">
        <f>G17</f>
        <v xml:space="preserve">АНДРИЯНОВ А.С. (ВК, г. МОСКВА) </v>
      </c>
      <c r="E44" s="112"/>
      <c r="F44" s="112"/>
      <c r="G44" s="112" t="str">
        <f>G18</f>
        <v>СЛАБКОВСКАЯ В.Н. ( ВК, г. ОМСК)</v>
      </c>
      <c r="H44" s="112"/>
      <c r="I44" s="112"/>
      <c r="J44" s="93"/>
      <c r="K44" s="93"/>
      <c r="L44" s="112" t="str">
        <f>G19</f>
        <v xml:space="preserve">МАЛАХОВ Р.А. (1К, г. ИЖЕВСК) </v>
      </c>
      <c r="M44" s="112"/>
      <c r="N44" s="113"/>
      <c r="S44" s="94"/>
      <c r="T44" s="94"/>
      <c r="U44" s="94"/>
    </row>
    <row r="45" spans="1:21" ht="13.5" thickTop="1" x14ac:dyDescent="0.25"/>
  </sheetData>
  <mergeCells count="37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5:G15"/>
    <mergeCell ref="H15:N15"/>
    <mergeCell ref="H16:N16"/>
    <mergeCell ref="A21:A22"/>
    <mergeCell ref="B21:B22"/>
    <mergeCell ref="C21:C22"/>
    <mergeCell ref="D21:D22"/>
    <mergeCell ref="E21:E22"/>
    <mergeCell ref="F21:F22"/>
    <mergeCell ref="G21:G22"/>
    <mergeCell ref="D44:F44"/>
    <mergeCell ref="G44:I44"/>
    <mergeCell ref="L44:N44"/>
    <mergeCell ref="H21:I22"/>
    <mergeCell ref="J21:K21"/>
    <mergeCell ref="L21:L22"/>
    <mergeCell ref="M21:M22"/>
    <mergeCell ref="N21:N22"/>
    <mergeCell ref="A29:D29"/>
    <mergeCell ref="G29:N29"/>
    <mergeCell ref="D38:F38"/>
    <mergeCell ref="G38:I38"/>
    <mergeCell ref="L38:N38"/>
    <mergeCell ref="A39:E39"/>
    <mergeCell ref="F39:N39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7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478C-0C2A-48A0-9F86-187F6336FF74}">
  <sheetPr>
    <tabColor rgb="FFFF0000"/>
    <pageSetUpPr fitToPage="1"/>
  </sheetPr>
  <dimension ref="A1:U41"/>
  <sheetViews>
    <sheetView view="pageBreakPreview" topLeftCell="A34" zoomScale="70" zoomScaleNormal="50" zoomScaleSheetLayoutView="70" workbookViewId="0">
      <selection activeCell="A14" sqref="A14"/>
    </sheetView>
  </sheetViews>
  <sheetFormatPr defaultColWidth="9.08984375" defaultRowHeight="13" x14ac:dyDescent="0.25"/>
  <cols>
    <col min="1" max="1" width="7" style="4" customWidth="1"/>
    <col min="2" max="2" width="7.81640625" style="89" customWidth="1"/>
    <col min="3" max="3" width="16.81640625" style="89" customWidth="1"/>
    <col min="4" max="4" width="26.1796875" style="4" customWidth="1"/>
    <col min="5" max="5" width="15.81640625" style="4" customWidth="1"/>
    <col min="6" max="6" width="8.81640625" style="4" customWidth="1"/>
    <col min="7" max="7" width="27" style="4" customWidth="1"/>
    <col min="8" max="8" width="9.90625" style="5" customWidth="1"/>
    <col min="9" max="11" width="9.90625" style="4" customWidth="1"/>
    <col min="12" max="12" width="10.08984375" style="5" customWidth="1"/>
    <col min="13" max="13" width="13.81640625" style="4" customWidth="1"/>
    <col min="14" max="14" width="13.08984375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"/>
      <c r="P1" s="2"/>
    </row>
    <row r="2" spans="1:21" s="3" customFormat="1" ht="20" customHeight="1" x14ac:dyDescent="0.2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"/>
      <c r="P2" s="2"/>
    </row>
    <row r="3" spans="1:21" s="3" customFormat="1" ht="20" customHeight="1" x14ac:dyDescent="0.25">
      <c r="A3" s="151" t="s">
        <v>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"/>
      <c r="P3" s="2"/>
    </row>
    <row r="4" spans="1:21" ht="20" customHeight="1" x14ac:dyDescent="0.2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21" ht="21.5" customHeight="1" x14ac:dyDescent="0.2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Q5" s="3"/>
    </row>
    <row r="6" spans="1:21" s="6" customFormat="1" ht="20" customHeight="1" x14ac:dyDescent="0.25">
      <c r="A6" s="152" t="s">
        <v>59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S6" s="7"/>
      <c r="T6" s="7"/>
      <c r="U6" s="7"/>
    </row>
    <row r="7" spans="1:21" s="6" customFormat="1" ht="1" customHeight="1" x14ac:dyDescent="0.2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S7" s="7"/>
      <c r="T7" s="7"/>
      <c r="U7" s="7"/>
    </row>
    <row r="8" spans="1:21" s="6" customFormat="1" ht="20" customHeight="1" thickBot="1" x14ac:dyDescent="0.3">
      <c r="A8" s="141" t="s">
        <v>3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S8" s="7"/>
      <c r="T8" s="7"/>
      <c r="U8" s="7"/>
    </row>
    <row r="9" spans="1:21" ht="20" customHeight="1" thickTop="1" x14ac:dyDescent="0.25">
      <c r="A9" s="142" t="s">
        <v>4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4"/>
    </row>
    <row r="10" spans="1:21" ht="20" customHeight="1" x14ac:dyDescent="0.25">
      <c r="A10" s="145" t="s">
        <v>5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7"/>
    </row>
    <row r="11" spans="1:21" ht="20" customHeight="1" x14ac:dyDescent="0.25">
      <c r="A11" s="145" t="s">
        <v>66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21" ht="7.5" customHeight="1" x14ac:dyDescent="0.25">
      <c r="A12" s="148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50"/>
    </row>
    <row r="13" spans="1:21" ht="15.5" x14ac:dyDescent="0.25">
      <c r="A13" s="8" t="s">
        <v>6</v>
      </c>
      <c r="B13" s="9"/>
      <c r="C13" s="9"/>
      <c r="D13" s="9"/>
      <c r="E13" s="10"/>
      <c r="F13" s="10"/>
      <c r="G13" s="11" t="s">
        <v>7</v>
      </c>
      <c r="H13" s="12" t="s">
        <v>61</v>
      </c>
      <c r="I13" s="10"/>
      <c r="J13" s="10"/>
      <c r="K13" s="10"/>
      <c r="L13" s="12"/>
      <c r="M13" s="13"/>
      <c r="N13" s="97" t="s">
        <v>8</v>
      </c>
    </row>
    <row r="14" spans="1:21" ht="15.5" x14ac:dyDescent="0.25">
      <c r="A14" s="14" t="s">
        <v>68</v>
      </c>
      <c r="B14" s="15"/>
      <c r="C14" s="15"/>
      <c r="D14" s="15"/>
      <c r="E14" s="16"/>
      <c r="F14" s="16"/>
      <c r="G14" s="17" t="s">
        <v>9</v>
      </c>
      <c r="H14" s="18" t="s">
        <v>65</v>
      </c>
      <c r="I14" s="16"/>
      <c r="J14" s="16"/>
      <c r="K14" s="16"/>
      <c r="L14" s="18"/>
      <c r="M14" s="19"/>
      <c r="N14" s="98" t="s">
        <v>62</v>
      </c>
    </row>
    <row r="15" spans="1:21" ht="14.5" x14ac:dyDescent="0.25">
      <c r="A15" s="128" t="s">
        <v>10</v>
      </c>
      <c r="B15" s="129"/>
      <c r="C15" s="129"/>
      <c r="D15" s="129"/>
      <c r="E15" s="129"/>
      <c r="F15" s="129"/>
      <c r="G15" s="130"/>
      <c r="H15" s="131" t="s">
        <v>11</v>
      </c>
      <c r="I15" s="129"/>
      <c r="J15" s="129"/>
      <c r="K15" s="129"/>
      <c r="L15" s="129"/>
      <c r="M15" s="129"/>
      <c r="N15" s="132"/>
    </row>
    <row r="16" spans="1:21" ht="14.5" x14ac:dyDescent="0.25">
      <c r="A16" s="20" t="s">
        <v>12</v>
      </c>
      <c r="B16" s="21"/>
      <c r="C16" s="21"/>
      <c r="D16" s="22"/>
      <c r="E16" s="23"/>
      <c r="F16" s="22"/>
      <c r="G16" s="24"/>
      <c r="H16" s="133" t="s">
        <v>67</v>
      </c>
      <c r="I16" s="134"/>
      <c r="J16" s="134"/>
      <c r="K16" s="134"/>
      <c r="L16" s="134"/>
      <c r="M16" s="134"/>
      <c r="N16" s="135"/>
    </row>
    <row r="17" spans="1:21" ht="14.5" x14ac:dyDescent="0.35">
      <c r="A17" s="20" t="s">
        <v>14</v>
      </c>
      <c r="B17" s="21"/>
      <c r="C17" s="21"/>
      <c r="D17" s="25"/>
      <c r="E17" s="23"/>
      <c r="F17" s="22"/>
      <c r="G17" s="26" t="s">
        <v>15</v>
      </c>
      <c r="H17" s="27" t="s">
        <v>16</v>
      </c>
      <c r="I17" s="28"/>
      <c r="J17" s="28"/>
      <c r="K17" s="28"/>
      <c r="L17" s="29"/>
      <c r="M17" s="28"/>
      <c r="N17" s="30"/>
    </row>
    <row r="18" spans="1:21" ht="14.5" x14ac:dyDescent="0.25">
      <c r="A18" s="31" t="s">
        <v>17</v>
      </c>
      <c r="B18" s="21"/>
      <c r="C18" s="21"/>
      <c r="D18" s="25"/>
      <c r="E18" s="23"/>
      <c r="F18" s="22"/>
      <c r="G18" s="32" t="s">
        <v>18</v>
      </c>
      <c r="H18" s="27" t="s">
        <v>19</v>
      </c>
      <c r="I18" s="28"/>
      <c r="J18" s="28"/>
      <c r="K18" s="28"/>
      <c r="L18" s="29"/>
      <c r="M18" s="28"/>
      <c r="N18" s="30"/>
    </row>
    <row r="19" spans="1:21" ht="15" thickBot="1" x14ac:dyDescent="0.4">
      <c r="A19" s="20" t="s">
        <v>20</v>
      </c>
      <c r="B19" s="33"/>
      <c r="C19" s="33"/>
      <c r="D19" s="34"/>
      <c r="E19" s="34"/>
      <c r="F19" s="34"/>
      <c r="G19" s="26" t="s">
        <v>21</v>
      </c>
      <c r="H19" s="35"/>
      <c r="I19" s="36"/>
      <c r="J19" s="36"/>
      <c r="K19" s="36"/>
      <c r="L19" s="37"/>
      <c r="M19" s="38"/>
      <c r="N19" s="39"/>
    </row>
    <row r="20" spans="1:21" ht="7.5" customHeight="1" thickTop="1" thickBot="1" x14ac:dyDescent="0.3">
      <c r="A20" s="41"/>
      <c r="B20" s="40"/>
      <c r="C20" s="40"/>
      <c r="D20" s="41"/>
      <c r="E20" s="41"/>
      <c r="F20" s="41"/>
      <c r="G20" s="41"/>
      <c r="H20" s="42"/>
      <c r="I20" s="41"/>
      <c r="J20" s="41"/>
      <c r="K20" s="41"/>
      <c r="L20" s="42"/>
      <c r="M20" s="41"/>
      <c r="N20" s="41"/>
    </row>
    <row r="21" spans="1:21" s="43" customFormat="1" ht="20.25" customHeight="1" thickTop="1" x14ac:dyDescent="0.25">
      <c r="A21" s="136" t="s">
        <v>22</v>
      </c>
      <c r="B21" s="138" t="s">
        <v>23</v>
      </c>
      <c r="C21" s="138" t="s">
        <v>24</v>
      </c>
      <c r="D21" s="138" t="s">
        <v>25</v>
      </c>
      <c r="E21" s="138" t="s">
        <v>26</v>
      </c>
      <c r="F21" s="138" t="s">
        <v>27</v>
      </c>
      <c r="G21" s="138" t="s">
        <v>28</v>
      </c>
      <c r="H21" s="114" t="s">
        <v>29</v>
      </c>
      <c r="I21" s="115"/>
      <c r="J21" s="118" t="s">
        <v>30</v>
      </c>
      <c r="K21" s="118"/>
      <c r="L21" s="119" t="s">
        <v>31</v>
      </c>
      <c r="M21" s="121" t="s">
        <v>32</v>
      </c>
      <c r="N21" s="123" t="s">
        <v>33</v>
      </c>
      <c r="P21" s="44"/>
      <c r="S21" s="45"/>
      <c r="T21" s="45"/>
      <c r="U21" s="45"/>
    </row>
    <row r="22" spans="1:21" s="43" customFormat="1" ht="17" customHeight="1" x14ac:dyDescent="0.25">
      <c r="A22" s="137"/>
      <c r="B22" s="139"/>
      <c r="C22" s="139"/>
      <c r="D22" s="139"/>
      <c r="E22" s="139"/>
      <c r="F22" s="139"/>
      <c r="G22" s="139"/>
      <c r="H22" s="116"/>
      <c r="I22" s="117"/>
      <c r="J22" s="46" t="s">
        <v>34</v>
      </c>
      <c r="K22" s="46" t="s">
        <v>35</v>
      </c>
      <c r="L22" s="120"/>
      <c r="M22" s="122"/>
      <c r="N22" s="124"/>
      <c r="P22" s="44"/>
      <c r="S22" s="45"/>
      <c r="T22" s="45"/>
      <c r="U22" s="45"/>
    </row>
    <row r="23" spans="1:21" s="104" customFormat="1" ht="18" customHeight="1" x14ac:dyDescent="0.25">
      <c r="A23" s="99">
        <v>1</v>
      </c>
      <c r="B23" s="100">
        <v>47</v>
      </c>
      <c r="C23" s="47">
        <f>VLOOKUP(B23,[1]список!Print_Area,3)</f>
        <v>10143464903</v>
      </c>
      <c r="D23" s="48" t="str">
        <f>VLOOKUP(B23,[1]список!Print_Area,2)</f>
        <v>НЕПРЫНЦЕВА Софья</v>
      </c>
      <c r="E23" s="49">
        <f>VLOOKUP(B23,[1]список!Print_Area,4)</f>
        <v>39911</v>
      </c>
      <c r="F23" s="47" t="str">
        <f>VLOOKUP(B23,[1]список!Print_Area,5)</f>
        <v>2 СР</v>
      </c>
      <c r="G23" s="47" t="str">
        <f>VLOOKUP(B23,[1]список!Print_Area,6)</f>
        <v>Московская область</v>
      </c>
      <c r="H23" s="50"/>
      <c r="I23" s="95"/>
      <c r="J23" s="50">
        <v>28</v>
      </c>
      <c r="K23" s="50">
        <v>31</v>
      </c>
      <c r="L23" s="50">
        <v>31</v>
      </c>
      <c r="M23" s="102"/>
      <c r="N23" s="103"/>
      <c r="Q23" s="105"/>
      <c r="R23" s="105"/>
      <c r="S23" s="106"/>
      <c r="T23" s="106"/>
      <c r="U23" s="106"/>
    </row>
    <row r="24" spans="1:21" ht="7.5" customHeight="1" thickBot="1" x14ac:dyDescent="0.35">
      <c r="A24" s="52"/>
      <c r="B24" s="51"/>
      <c r="C24" s="52"/>
      <c r="D24" s="53"/>
      <c r="E24" s="54"/>
      <c r="F24" s="55"/>
      <c r="G24" s="54"/>
      <c r="H24" s="56"/>
      <c r="I24" s="57"/>
      <c r="J24" s="57"/>
      <c r="K24" s="57"/>
      <c r="L24" s="56"/>
      <c r="M24" s="57"/>
      <c r="N24" s="57"/>
      <c r="P24" s="44"/>
      <c r="Q24" s="43"/>
      <c r="R24" s="43"/>
      <c r="S24" s="45"/>
      <c r="T24" s="45"/>
      <c r="U24" s="45"/>
    </row>
    <row r="25" spans="1:21" ht="15" thickTop="1" x14ac:dyDescent="0.25">
      <c r="A25" s="125" t="s">
        <v>38</v>
      </c>
      <c r="B25" s="126"/>
      <c r="C25" s="126"/>
      <c r="D25" s="126"/>
      <c r="E25" s="58"/>
      <c r="F25" s="58"/>
      <c r="G25" s="126" t="s">
        <v>39</v>
      </c>
      <c r="H25" s="126"/>
      <c r="I25" s="126"/>
      <c r="J25" s="126"/>
      <c r="K25" s="126"/>
      <c r="L25" s="126"/>
      <c r="M25" s="126"/>
      <c r="N25" s="127"/>
      <c r="P25" s="44"/>
      <c r="Q25" s="43"/>
      <c r="R25" s="43"/>
      <c r="S25" s="45"/>
      <c r="T25" s="45"/>
      <c r="U25" s="45"/>
    </row>
    <row r="26" spans="1:21" ht="14.5" x14ac:dyDescent="0.25">
      <c r="A26" s="59" t="s">
        <v>40</v>
      </c>
      <c r="B26" s="60"/>
      <c r="C26" s="61"/>
      <c r="D26" s="62"/>
      <c r="E26" s="63"/>
      <c r="F26" s="63"/>
      <c r="G26" s="64" t="s">
        <v>41</v>
      </c>
      <c r="H26" s="65">
        <f t="array" ref="H26">SUM(1/COUNTIF(G23:G23,G23:G23))</f>
        <v>1</v>
      </c>
      <c r="I26" s="66"/>
      <c r="J26" s="67"/>
      <c r="K26" s="67"/>
      <c r="L26" s="68"/>
      <c r="M26" s="64" t="s">
        <v>42</v>
      </c>
      <c r="N26" s="69">
        <f>COUNTIF(F$21:F120,"ЗМС")</f>
        <v>0</v>
      </c>
      <c r="P26" s="44"/>
      <c r="Q26" s="43"/>
      <c r="R26" s="43"/>
      <c r="S26" s="45"/>
      <c r="T26" s="45"/>
      <c r="U26" s="45"/>
    </row>
    <row r="27" spans="1:21" ht="14.5" x14ac:dyDescent="0.25">
      <c r="A27" s="59" t="s">
        <v>43</v>
      </c>
      <c r="B27" s="60"/>
      <c r="C27" s="70"/>
      <c r="D27" s="62"/>
      <c r="E27" s="71"/>
      <c r="F27" s="71"/>
      <c r="G27" s="64" t="s">
        <v>44</v>
      </c>
      <c r="H27" s="72">
        <v>1</v>
      </c>
      <c r="I27" s="73"/>
      <c r="J27" s="74"/>
      <c r="K27" s="74"/>
      <c r="L27" s="75"/>
      <c r="M27" s="64" t="s">
        <v>45</v>
      </c>
      <c r="N27" s="69">
        <f>COUNTIF(F$21:F120,"МСМК")</f>
        <v>0</v>
      </c>
      <c r="P27" s="44"/>
      <c r="Q27" s="43"/>
      <c r="R27" s="43"/>
      <c r="S27" s="45"/>
      <c r="T27" s="45"/>
      <c r="U27" s="45"/>
    </row>
    <row r="28" spans="1:21" ht="14.5" x14ac:dyDescent="0.25">
      <c r="A28" s="59" t="s">
        <v>46</v>
      </c>
      <c r="B28" s="60"/>
      <c r="C28" s="60"/>
      <c r="D28" s="62"/>
      <c r="E28" s="71"/>
      <c r="F28" s="71"/>
      <c r="G28" s="64" t="s">
        <v>47</v>
      </c>
      <c r="H28" s="72">
        <v>1</v>
      </c>
      <c r="I28" s="73"/>
      <c r="J28" s="74"/>
      <c r="K28" s="74"/>
      <c r="L28" s="75"/>
      <c r="M28" s="64" t="s">
        <v>36</v>
      </c>
      <c r="N28" s="69">
        <f>COUNTIF(F$21:F41,"МС")</f>
        <v>0</v>
      </c>
      <c r="P28" s="44"/>
      <c r="Q28" s="43"/>
      <c r="R28" s="43"/>
      <c r="S28" s="45"/>
      <c r="T28" s="45"/>
      <c r="U28" s="45"/>
    </row>
    <row r="29" spans="1:21" ht="14.5" x14ac:dyDescent="0.25">
      <c r="A29" s="59" t="s">
        <v>48</v>
      </c>
      <c r="B29" s="60"/>
      <c r="C29" s="60"/>
      <c r="D29" s="62"/>
      <c r="E29" s="71"/>
      <c r="F29" s="71"/>
      <c r="G29" s="64" t="s">
        <v>49</v>
      </c>
      <c r="H29" s="72">
        <f>COUNT(A23:A23)</f>
        <v>1</v>
      </c>
      <c r="I29" s="73"/>
      <c r="J29" s="74"/>
      <c r="K29" s="74"/>
      <c r="L29" s="75"/>
      <c r="M29" s="64" t="s">
        <v>37</v>
      </c>
      <c r="N29" s="69">
        <f>COUNTIF(F$20:F41,"КМС")</f>
        <v>0</v>
      </c>
      <c r="P29" s="44"/>
      <c r="Q29" s="43"/>
      <c r="R29" s="43"/>
      <c r="S29" s="45"/>
      <c r="T29" s="45"/>
      <c r="U29" s="45"/>
    </row>
    <row r="30" spans="1:21" ht="14.5" x14ac:dyDescent="0.25">
      <c r="A30" s="76"/>
      <c r="B30" s="60"/>
      <c r="C30" s="60"/>
      <c r="D30" s="62"/>
      <c r="G30" s="64" t="s">
        <v>50</v>
      </c>
      <c r="H30" s="72">
        <f>COUNTIF(A23:A23,"НФ")</f>
        <v>0</v>
      </c>
      <c r="I30" s="73"/>
      <c r="J30" s="74"/>
      <c r="K30" s="74"/>
      <c r="L30" s="75"/>
      <c r="M30" s="64" t="s">
        <v>51</v>
      </c>
      <c r="N30" s="69">
        <f>COUNTIF(F$23:F119,"1 СР")</f>
        <v>0</v>
      </c>
      <c r="P30" s="44"/>
      <c r="Q30" s="43"/>
      <c r="R30" s="43"/>
      <c r="S30" s="45"/>
      <c r="T30" s="45"/>
      <c r="U30" s="45"/>
    </row>
    <row r="31" spans="1:21" ht="14.5" x14ac:dyDescent="0.25">
      <c r="A31" s="77"/>
      <c r="B31" s="34"/>
      <c r="C31" s="33"/>
      <c r="D31" s="62"/>
      <c r="G31" s="64" t="s">
        <v>52</v>
      </c>
      <c r="H31" s="72">
        <f>COUNTIF(A23:A23,"ДСКВ")</f>
        <v>0</v>
      </c>
      <c r="I31" s="73"/>
      <c r="J31" s="74"/>
      <c r="K31" s="74"/>
      <c r="L31" s="75"/>
      <c r="M31" s="64" t="s">
        <v>53</v>
      </c>
      <c r="N31" s="69">
        <f>COUNTIF(F$23:F119,"2 СР")</f>
        <v>1</v>
      </c>
    </row>
    <row r="32" spans="1:21" ht="14.5" x14ac:dyDescent="0.25">
      <c r="A32" s="78"/>
      <c r="B32" s="60"/>
      <c r="C32" s="60"/>
      <c r="D32" s="62"/>
      <c r="E32" s="71"/>
      <c r="F32" s="71"/>
      <c r="G32" s="64" t="s">
        <v>54</v>
      </c>
      <c r="H32" s="72">
        <f>COUNTIF(A23:A23,"НС")</f>
        <v>0</v>
      </c>
      <c r="I32" s="79"/>
      <c r="J32" s="80"/>
      <c r="K32" s="80"/>
      <c r="L32" s="81"/>
      <c r="M32" s="64" t="s">
        <v>55</v>
      </c>
      <c r="N32" s="69">
        <f>COUNTIF(F$23:F119,"3 СР")</f>
        <v>0</v>
      </c>
    </row>
    <row r="33" spans="1:21" ht="5.25" customHeight="1" x14ac:dyDescent="0.25">
      <c r="A33" s="78"/>
      <c r="B33" s="60"/>
      <c r="C33" s="60"/>
      <c r="D33" s="60"/>
      <c r="E33" s="60"/>
      <c r="F33" s="60"/>
      <c r="G33" s="34"/>
      <c r="H33" s="82"/>
      <c r="I33" s="82"/>
      <c r="J33" s="82"/>
      <c r="K33" s="82"/>
      <c r="L33" s="82"/>
      <c r="M33" s="83"/>
      <c r="N33" s="84"/>
    </row>
    <row r="34" spans="1:21" ht="15.5" x14ac:dyDescent="0.25">
      <c r="A34" s="85"/>
      <c r="B34" s="86"/>
      <c r="C34" s="86"/>
      <c r="D34" s="107" t="s">
        <v>56</v>
      </c>
      <c r="E34" s="107"/>
      <c r="F34" s="107"/>
      <c r="G34" s="107" t="s">
        <v>57</v>
      </c>
      <c r="H34" s="107"/>
      <c r="I34" s="107"/>
      <c r="J34" s="87"/>
      <c r="K34" s="87"/>
      <c r="L34" s="107" t="str">
        <f>A19</f>
        <v>СУДЬЯ НА ФИНИШЕ:</v>
      </c>
      <c r="M34" s="107"/>
      <c r="N34" s="108"/>
    </row>
    <row r="35" spans="1:21" x14ac:dyDescent="0.25">
      <c r="A35" s="109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1"/>
    </row>
    <row r="36" spans="1:21" x14ac:dyDescent="0.25">
      <c r="A36" s="88"/>
      <c r="D36" s="89"/>
      <c r="E36" s="89"/>
      <c r="F36" s="89"/>
      <c r="G36" s="89"/>
      <c r="H36" s="37"/>
      <c r="I36" s="89"/>
      <c r="J36" s="89"/>
      <c r="K36" s="89"/>
      <c r="L36" s="37"/>
      <c r="M36" s="89"/>
      <c r="N36" s="90"/>
    </row>
    <row r="37" spans="1:21" x14ac:dyDescent="0.25">
      <c r="A37" s="88"/>
      <c r="D37" s="89"/>
      <c r="E37" s="89"/>
      <c r="F37" s="89"/>
      <c r="G37" s="89"/>
      <c r="H37" s="37"/>
      <c r="I37" s="89"/>
      <c r="J37" s="89"/>
      <c r="K37" s="89"/>
      <c r="L37" s="37"/>
      <c r="M37" s="89"/>
      <c r="N37" s="90"/>
    </row>
    <row r="38" spans="1:21" x14ac:dyDescent="0.25">
      <c r="A38" s="88"/>
      <c r="D38" s="89"/>
      <c r="E38" s="89"/>
      <c r="F38" s="89"/>
      <c r="G38" s="89"/>
      <c r="H38" s="37"/>
      <c r="I38" s="89"/>
      <c r="J38" s="89"/>
      <c r="K38" s="89"/>
      <c r="L38" s="37"/>
      <c r="M38" s="89"/>
      <c r="N38" s="90"/>
    </row>
    <row r="39" spans="1:21" x14ac:dyDescent="0.25">
      <c r="A39" s="88"/>
      <c r="D39" s="89"/>
      <c r="E39" s="89"/>
      <c r="F39" s="89"/>
      <c r="G39" s="89"/>
      <c r="H39" s="37"/>
      <c r="I39" s="89"/>
      <c r="J39" s="89"/>
      <c r="K39" s="89"/>
      <c r="L39" s="37"/>
      <c r="M39" s="89"/>
      <c r="N39" s="90"/>
    </row>
    <row r="40" spans="1:21" s="44" customFormat="1" ht="13.75" customHeight="1" thickBot="1" x14ac:dyDescent="0.3">
      <c r="A40" s="91"/>
      <c r="B40" s="92"/>
      <c r="C40" s="92"/>
      <c r="D40" s="112" t="str">
        <f>G17</f>
        <v xml:space="preserve">АНДРИЯНОВ А.С. (ВК, г. МОСКВА) </v>
      </c>
      <c r="E40" s="112"/>
      <c r="F40" s="112"/>
      <c r="G40" s="112" t="str">
        <f>G18</f>
        <v>СЛАБКОВСКАЯ В.Н. ( ВК, г. ОМСК)</v>
      </c>
      <c r="H40" s="112"/>
      <c r="I40" s="112"/>
      <c r="J40" s="93"/>
      <c r="K40" s="93"/>
      <c r="L40" s="112" t="str">
        <f>G19</f>
        <v xml:space="preserve">МАЛАХОВ Р.А. (1К, г. ИЖЕВСК) </v>
      </c>
      <c r="M40" s="112"/>
      <c r="N40" s="113"/>
      <c r="S40" s="94"/>
      <c r="T40" s="94"/>
      <c r="U40" s="94"/>
    </row>
    <row r="41" spans="1:21" ht="13.5" thickTop="1" x14ac:dyDescent="0.25"/>
  </sheetData>
  <mergeCells count="37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5:G15"/>
    <mergeCell ref="H15:N15"/>
    <mergeCell ref="H16:N16"/>
    <mergeCell ref="A21:A22"/>
    <mergeCell ref="B21:B22"/>
    <mergeCell ref="C21:C22"/>
    <mergeCell ref="D21:D22"/>
    <mergeCell ref="E21:E22"/>
    <mergeCell ref="F21:F22"/>
    <mergeCell ref="G21:G22"/>
    <mergeCell ref="D40:F40"/>
    <mergeCell ref="G40:I40"/>
    <mergeCell ref="L40:N40"/>
    <mergeCell ref="H21:I22"/>
    <mergeCell ref="J21:K21"/>
    <mergeCell ref="L21:L22"/>
    <mergeCell ref="M21:M22"/>
    <mergeCell ref="N21:N22"/>
    <mergeCell ref="A25:D25"/>
    <mergeCell ref="G25:N25"/>
    <mergeCell ref="D34:F34"/>
    <mergeCell ref="G34:I34"/>
    <mergeCell ref="L34:N34"/>
    <mergeCell ref="A35:E35"/>
    <mergeCell ref="F35:N35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5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ВС Муж-оф.протокол </vt:lpstr>
      <vt:lpstr>ВС Жен-оф.протокол</vt:lpstr>
      <vt:lpstr>ВС Ю15-16-оф.протокол</vt:lpstr>
      <vt:lpstr>ВС Д15-16-оф.протокол </vt:lpstr>
      <vt:lpstr>'ВС Д15-16-оф.протокол '!Заголовки_для_печати</vt:lpstr>
      <vt:lpstr>'ВС Жен-оф.протокол'!Заголовки_для_печати</vt:lpstr>
      <vt:lpstr>'ВС Муж-оф.протокол '!Заголовки_для_печати</vt:lpstr>
      <vt:lpstr>'ВС Ю15-16-оф.протокол'!Заголовки_для_печати</vt:lpstr>
      <vt:lpstr>'ВС Д15-16-оф.протокол '!Область_печати</vt:lpstr>
      <vt:lpstr>'ВС Жен-оф.протокол'!Область_печати</vt:lpstr>
      <vt:lpstr>'ВС Муж-оф.протокол '!Область_печати</vt:lpstr>
      <vt:lpstr>'ВС Ю15-16-оф.протокол'!Область_печати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2024-08-17T12:50:27Z</dcterms:created>
  <dcterms:modified xsi:type="dcterms:W3CDTF">2024-08-21T07:02:31Z</dcterms:modified>
</cp:coreProperties>
</file>