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7190"/>
  </bookViews>
  <sheets>
    <sheet name="ком.спринт юн" sheetId="1" r:id="rId1"/>
  </sheets>
  <externalReferences>
    <externalReference r:id="rId2"/>
  </externalReferences>
  <definedNames>
    <definedName name="_xlnm.Print_Titles" localSheetId="0">'ком.спринт юн'!$21:$21</definedName>
    <definedName name="_xlnm.Print_Area" localSheetId="0">'ком.спринт юн'!$A$1:$P$101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" l="1"/>
  <c r="G99" i="1"/>
  <c r="D99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L81" i="1"/>
  <c r="J81" i="1"/>
  <c r="G81" i="1"/>
  <c r="F81" i="1"/>
  <c r="E81" i="1"/>
  <c r="D81" i="1"/>
  <c r="C81" i="1"/>
  <c r="L80" i="1"/>
  <c r="J80" i="1"/>
  <c r="G80" i="1"/>
  <c r="F80" i="1"/>
  <c r="E80" i="1"/>
  <c r="D80" i="1"/>
  <c r="C80" i="1"/>
  <c r="L79" i="1"/>
  <c r="J79" i="1"/>
  <c r="G79" i="1"/>
  <c r="F79" i="1"/>
  <c r="E79" i="1"/>
  <c r="D79" i="1"/>
  <c r="C79" i="1"/>
  <c r="L77" i="1"/>
  <c r="J77" i="1"/>
  <c r="G77" i="1"/>
  <c r="F77" i="1"/>
  <c r="E77" i="1"/>
  <c r="D77" i="1"/>
  <c r="C77" i="1"/>
  <c r="L76" i="1"/>
  <c r="J76" i="1"/>
  <c r="G76" i="1"/>
  <c r="F76" i="1"/>
  <c r="E76" i="1"/>
  <c r="D76" i="1"/>
  <c r="C76" i="1"/>
  <c r="L75" i="1"/>
  <c r="J75" i="1"/>
  <c r="G75" i="1"/>
  <c r="F75" i="1"/>
  <c r="E75" i="1"/>
  <c r="D75" i="1"/>
  <c r="C75" i="1"/>
  <c r="L73" i="1"/>
  <c r="J73" i="1"/>
  <c r="G73" i="1"/>
  <c r="F73" i="1"/>
  <c r="E73" i="1"/>
  <c r="D73" i="1"/>
  <c r="C73" i="1"/>
  <c r="L72" i="1"/>
  <c r="J72" i="1"/>
  <c r="G72" i="1"/>
  <c r="F72" i="1"/>
  <c r="E72" i="1"/>
  <c r="D72" i="1"/>
  <c r="C72" i="1"/>
  <c r="L71" i="1"/>
  <c r="J71" i="1"/>
  <c r="G71" i="1"/>
  <c r="F71" i="1"/>
  <c r="E71" i="1"/>
  <c r="D71" i="1"/>
  <c r="C71" i="1"/>
  <c r="L69" i="1"/>
  <c r="J69" i="1"/>
  <c r="G69" i="1"/>
  <c r="F69" i="1"/>
  <c r="E69" i="1"/>
  <c r="D69" i="1"/>
  <c r="C69" i="1"/>
  <c r="L68" i="1"/>
  <c r="J68" i="1"/>
  <c r="G68" i="1"/>
  <c r="F68" i="1"/>
  <c r="E68" i="1"/>
  <c r="D68" i="1"/>
  <c r="C68" i="1"/>
  <c r="L67" i="1"/>
  <c r="J67" i="1"/>
  <c r="G67" i="1"/>
  <c r="F67" i="1"/>
  <c r="E67" i="1"/>
  <c r="D67" i="1"/>
  <c r="C67" i="1"/>
  <c r="L65" i="1"/>
  <c r="J65" i="1"/>
  <c r="G65" i="1"/>
  <c r="F65" i="1"/>
  <c r="E65" i="1"/>
  <c r="D65" i="1"/>
  <c r="C65" i="1"/>
  <c r="L64" i="1"/>
  <c r="J64" i="1"/>
  <c r="G64" i="1"/>
  <c r="F64" i="1"/>
  <c r="E64" i="1"/>
  <c r="D64" i="1"/>
  <c r="C64" i="1"/>
  <c r="L63" i="1"/>
  <c r="J63" i="1"/>
  <c r="G63" i="1"/>
  <c r="F63" i="1"/>
  <c r="E63" i="1"/>
  <c r="D63" i="1"/>
  <c r="C63" i="1"/>
  <c r="L61" i="1"/>
  <c r="J61" i="1"/>
  <c r="G61" i="1"/>
  <c r="F61" i="1"/>
  <c r="E61" i="1"/>
  <c r="D61" i="1"/>
  <c r="C61" i="1"/>
  <c r="L60" i="1"/>
  <c r="J60" i="1"/>
  <c r="G60" i="1"/>
  <c r="F60" i="1"/>
  <c r="E60" i="1"/>
  <c r="D60" i="1"/>
  <c r="C60" i="1"/>
  <c r="L59" i="1"/>
  <c r="J59" i="1"/>
  <c r="G59" i="1"/>
  <c r="F59" i="1"/>
  <c r="E59" i="1"/>
  <c r="D59" i="1"/>
  <c r="C59" i="1"/>
  <c r="L57" i="1"/>
  <c r="J57" i="1"/>
  <c r="G57" i="1"/>
  <c r="F57" i="1"/>
  <c r="E57" i="1"/>
  <c r="D57" i="1"/>
  <c r="C57" i="1"/>
  <c r="L56" i="1"/>
  <c r="J56" i="1"/>
  <c r="G56" i="1"/>
  <c r="F56" i="1"/>
  <c r="E56" i="1"/>
  <c r="D56" i="1"/>
  <c r="C56" i="1"/>
  <c r="L55" i="1"/>
  <c r="J55" i="1"/>
  <c r="G55" i="1"/>
  <c r="F55" i="1"/>
  <c r="E55" i="1"/>
  <c r="D55" i="1"/>
  <c r="C55" i="1"/>
  <c r="L53" i="1"/>
  <c r="J53" i="1"/>
  <c r="G53" i="1"/>
  <c r="F53" i="1"/>
  <c r="E53" i="1"/>
  <c r="D53" i="1"/>
  <c r="C53" i="1"/>
  <c r="L52" i="1"/>
  <c r="J52" i="1"/>
  <c r="G52" i="1"/>
  <c r="F52" i="1"/>
  <c r="E52" i="1"/>
  <c r="D52" i="1"/>
  <c r="C52" i="1"/>
  <c r="L51" i="1"/>
  <c r="J51" i="1"/>
  <c r="G51" i="1"/>
  <c r="F51" i="1"/>
  <c r="E51" i="1"/>
  <c r="D51" i="1"/>
  <c r="C51" i="1"/>
  <c r="L49" i="1"/>
  <c r="J49" i="1"/>
  <c r="G49" i="1"/>
  <c r="F49" i="1"/>
  <c r="E49" i="1"/>
  <c r="D49" i="1"/>
  <c r="C49" i="1"/>
  <c r="L48" i="1"/>
  <c r="J48" i="1"/>
  <c r="G48" i="1"/>
  <c r="F48" i="1"/>
  <c r="E48" i="1"/>
  <c r="D48" i="1"/>
  <c r="C48" i="1"/>
  <c r="L47" i="1"/>
  <c r="J47" i="1"/>
  <c r="G47" i="1"/>
  <c r="F47" i="1"/>
  <c r="E47" i="1"/>
  <c r="D47" i="1"/>
  <c r="C47" i="1"/>
  <c r="L45" i="1"/>
  <c r="J45" i="1"/>
  <c r="G45" i="1"/>
  <c r="F45" i="1"/>
  <c r="E45" i="1"/>
  <c r="D45" i="1"/>
  <c r="C45" i="1"/>
  <c r="L44" i="1"/>
  <c r="J44" i="1"/>
  <c r="G44" i="1"/>
  <c r="F44" i="1"/>
  <c r="E44" i="1"/>
  <c r="D44" i="1"/>
  <c r="C44" i="1"/>
  <c r="L43" i="1"/>
  <c r="J43" i="1"/>
  <c r="G43" i="1"/>
  <c r="F43" i="1"/>
  <c r="E43" i="1"/>
  <c r="D43" i="1"/>
  <c r="C43" i="1"/>
  <c r="L41" i="1"/>
  <c r="J41" i="1"/>
  <c r="G41" i="1"/>
  <c r="F41" i="1"/>
  <c r="E41" i="1"/>
  <c r="D41" i="1"/>
  <c r="C41" i="1"/>
  <c r="L40" i="1"/>
  <c r="J40" i="1"/>
  <c r="G40" i="1"/>
  <c r="F40" i="1"/>
  <c r="E40" i="1"/>
  <c r="D40" i="1"/>
  <c r="C40" i="1"/>
  <c r="L39" i="1"/>
  <c r="J39" i="1"/>
  <c r="G39" i="1"/>
  <c r="F39" i="1"/>
  <c r="E39" i="1"/>
  <c r="D39" i="1"/>
  <c r="C39" i="1"/>
  <c r="L37" i="1"/>
  <c r="J37" i="1"/>
  <c r="G37" i="1"/>
  <c r="F37" i="1"/>
  <c r="E37" i="1"/>
  <c r="D37" i="1"/>
  <c r="C37" i="1"/>
  <c r="L36" i="1"/>
  <c r="J36" i="1"/>
  <c r="G36" i="1"/>
  <c r="F36" i="1"/>
  <c r="E36" i="1"/>
  <c r="D36" i="1"/>
  <c r="C36" i="1"/>
  <c r="L35" i="1"/>
  <c r="J35" i="1"/>
  <c r="G35" i="1"/>
  <c r="F35" i="1"/>
  <c r="E35" i="1"/>
  <c r="D35" i="1"/>
  <c r="C35" i="1"/>
  <c r="L33" i="1"/>
  <c r="J33" i="1"/>
  <c r="G33" i="1"/>
  <c r="F33" i="1"/>
  <c r="E33" i="1"/>
  <c r="D33" i="1"/>
  <c r="C33" i="1"/>
  <c r="L32" i="1"/>
  <c r="J32" i="1"/>
  <c r="G32" i="1"/>
  <c r="F32" i="1"/>
  <c r="E32" i="1"/>
  <c r="D32" i="1"/>
  <c r="C32" i="1"/>
  <c r="L31" i="1"/>
  <c r="J31" i="1"/>
  <c r="G31" i="1"/>
  <c r="F31" i="1"/>
  <c r="E31" i="1"/>
  <c r="D31" i="1"/>
  <c r="C31" i="1"/>
  <c r="L29" i="1"/>
  <c r="J29" i="1"/>
  <c r="G29" i="1"/>
  <c r="F29" i="1"/>
  <c r="E29" i="1"/>
  <c r="D29" i="1"/>
  <c r="C29" i="1"/>
  <c r="L28" i="1"/>
  <c r="J28" i="1"/>
  <c r="G28" i="1"/>
  <c r="F28" i="1"/>
  <c r="E28" i="1"/>
  <c r="D28" i="1"/>
  <c r="C28" i="1"/>
  <c r="L27" i="1"/>
  <c r="J27" i="1"/>
  <c r="G27" i="1"/>
  <c r="F27" i="1"/>
  <c r="E27" i="1"/>
  <c r="D27" i="1"/>
  <c r="C27" i="1"/>
  <c r="L25" i="1"/>
  <c r="J25" i="1"/>
  <c r="G25" i="1"/>
  <c r="F25" i="1"/>
  <c r="E25" i="1"/>
  <c r="D25" i="1"/>
  <c r="C25" i="1"/>
  <c r="L24" i="1"/>
  <c r="J24" i="1"/>
  <c r="G24" i="1"/>
  <c r="F24" i="1"/>
  <c r="E24" i="1"/>
  <c r="D24" i="1"/>
  <c r="C24" i="1"/>
  <c r="L23" i="1"/>
  <c r="J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<sst xmlns="http://schemas.openxmlformats.org/spreadsheetml/2006/main" count="55" uniqueCount="54">
  <si>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</si>
  <si>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</si>
  <si>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</si>
  <si>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Федерация велосипедного спорта Тульской области</t>
  </si>
  <si>
    <t>ВСЕРОССИЙСКИЕ СОРЕВНОВАНИЯ</t>
  </si>
  <si>
    <t>по велосипедному спорту</t>
  </si>
  <si>
    <t>ИТОГОВЫЙ ПРОТОКОЛ</t>
  </si>
  <si>
    <t>Трек - Командный спринт</t>
  </si>
  <si>
    <t>ЮНОШИ 15-16 ЛЕТ</t>
  </si>
  <si>
    <t>ФИНАЛ</t>
  </si>
  <si>
    <t>МЕСТО ПРОВЕДЕНИЯ: г. Тула</t>
  </si>
  <si>
    <t>НАЧАЛО ГОНКИ:</t>
  </si>
  <si>
    <t>Номер-код ВРВС:  008441611Я</t>
  </si>
  <si>
    <t>ДАТА ПРОВЕДЕНИЯ: 23 мая 2025 года</t>
  </si>
  <si>
    <t>ОКОНЧАНИЕ ГОНКИ:</t>
  </si>
  <si>
    <t>№ ЕКП 2025:2008710021031831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</si>
  <si>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</si>
  <si>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</si>
  <si>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</si>
  <si>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 г.Тула</t>
  </si>
  <si>
    <t>ГЛАВНЫЙ СУДЬЯ:</t>
  </si>
  <si>
    <t>О.В.БЕЛОБОРОДОВА (ВК, г.Москва)</t>
  </si>
  <si>
    <t>ПОКРЫТИЕ ТРЕКА: Цемент</t>
  </si>
  <si>
    <t>ГЛАВНЫЙ СЕКРЕТАРЬ:</t>
  </si>
  <si>
    <t>Т.Е.КАБАНОВА (2К, г.Москва)</t>
  </si>
  <si>
    <t>ДЛИНА ТРЕКА: 333 м</t>
  </si>
  <si>
    <t>СУДЬЯ НА ФИНИШЕ:</t>
  </si>
  <si>
    <t>В.Н.ГНИДЕНКО (ВК, г.Тула)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</si>
  <si>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</si>
  <si>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</si>
  <si>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</si>
  <si>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</si>
  <si>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</si>
  <si>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</si>
  <si>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</si>
  <si>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</si>
  <si>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</si>
  <si>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</si>
  <si>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</si>
  <si>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</si>
  <si>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</si>
  <si>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0-333 м</t>
  </si>
  <si>
    <t>333-666м</t>
  </si>
  <si>
    <t>666-999 м</t>
  </si>
  <si>
    <t>Н/Ф</t>
  </si>
  <si>
    <t>Коммюнике: Предупреждение : Команда города Москвы * 41,*69,*73 - ДК 10.008 п.3.8. - Разный дизайн формы (майка, велотрусы, комбенизон) у гонщиков одной команды.</t>
  </si>
  <si>
    <t>Коммюнике: Предупреждение : Команда Воронежской области, Кемеровская область-Кузбасс * 88,*89,*90  - ДК 10.008 п.3.8. - Разный дизайн формы (майка, велотрусы, комбенизон) у гонщиков одной команды.</t>
  </si>
  <si>
    <t>Коммюнике: Предупреждение : Команда города Москвы * 46,*72,*45 - ДК 10.008 п.3.8. - Разный дизайн формы (майка, велотрусы, комбенизон) у гонщиков одной команды.</t>
  </si>
  <si>
    <t>ПОГОДНЫЕ УСЛОВИЯ</t>
  </si>
  <si>
    <t>Температура: +22</t>
  </si>
  <si>
    <t>Влажность: 35%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</si>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</sst>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"/>
    <numFmt numFmtId="166" formatCode="0.000"/>
    <numFmt numFmtId="167" formatCode="m:ss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14" fontId="10" fillId="0" borderId="5" xfId="1" applyNumberFormat="1" applyFont="1" applyBorder="1" applyAlignment="1">
      <alignment horizontal="left" vertical="center"/>
    </xf>
    <xf numFmtId="14" fontId="10" fillId="0" borderId="5" xfId="1" applyNumberFormat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/>
    </xf>
    <xf numFmtId="14" fontId="13" fillId="0" borderId="8" xfId="1" applyNumberFormat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8" xfId="1" applyFont="1" applyBorder="1" applyAlignment="1">
      <alignment horizontal="right" vertical="center"/>
    </xf>
    <xf numFmtId="0" fontId="12" fillId="0" borderId="10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14" fontId="13" fillId="0" borderId="0" xfId="1" applyNumberFormat="1" applyFont="1" applyAlignment="1">
      <alignment vertical="center"/>
    </xf>
    <xf numFmtId="0" fontId="13" fillId="0" borderId="9" xfId="1" applyFont="1" applyBorder="1" applyAlignment="1">
      <alignment horizontal="right" vertical="center"/>
    </xf>
    <xf numFmtId="164" fontId="12" fillId="0" borderId="10" xfId="1" applyNumberFormat="1" applyFont="1" applyBorder="1" applyAlignment="1">
      <alignment horizontal="left" vertical="center"/>
    </xf>
    <xf numFmtId="164" fontId="12" fillId="0" borderId="8" xfId="1" applyNumberFormat="1" applyFont="1" applyBorder="1" applyAlignment="1">
      <alignment horizontal="left" vertical="center"/>
    </xf>
    <xf numFmtId="164" fontId="12" fillId="0" borderId="11" xfId="1" applyNumberFormat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center"/>
    </xf>
    <xf numFmtId="14" fontId="13" fillId="0" borderId="13" xfId="1" applyNumberFormat="1" applyFont="1" applyBorder="1" applyAlignment="1">
      <alignment horizontal="right" vertical="center"/>
    </xf>
    <xf numFmtId="0" fontId="13" fillId="0" borderId="13" xfId="1" applyFont="1" applyBorder="1" applyAlignment="1">
      <alignment vertical="center"/>
    </xf>
    <xf numFmtId="164" fontId="12" fillId="0" borderId="14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5" fontId="12" fillId="0" borderId="13" xfId="1" applyNumberFormat="1" applyFont="1" applyBorder="1" applyAlignment="1">
      <alignment horizontal="center" vertical="center"/>
    </xf>
    <xf numFmtId="166" fontId="12" fillId="0" borderId="13" xfId="1" applyNumberFormat="1" applyFont="1" applyBorder="1" applyAlignment="1">
      <alignment vertical="center"/>
    </xf>
    <xf numFmtId="0" fontId="14" fillId="0" borderId="15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 wrapText="1"/>
    </xf>
    <xf numFmtId="14" fontId="12" fillId="2" borderId="17" xfId="2" applyNumberFormat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 wrapText="1"/>
    </xf>
    <xf numFmtId="14" fontId="12" fillId="2" borderId="20" xfId="2" applyNumberFormat="1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  <xf numFmtId="2" fontId="12" fillId="2" borderId="20" xfId="2" applyNumberFormat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3" borderId="22" xfId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0" xfId="0" applyNumberFormat="1" applyFont="1" applyFill="1" applyBorder="1" applyAlignment="1">
      <alignment horizontal="left" vertical="center"/>
    </xf>
    <xf numFmtId="14" fontId="16" fillId="3" borderId="20" xfId="0" applyNumberFormat="1" applyFont="1" applyFill="1" applyBorder="1" applyAlignment="1">
      <alignment horizontal="center" vertical="center"/>
    </xf>
    <xf numFmtId="167" fontId="12" fillId="0" borderId="20" xfId="2" applyNumberFormat="1" applyFont="1" applyFill="1" applyBorder="1" applyAlignment="1">
      <alignment horizontal="center" vertical="center" wrapText="1"/>
    </xf>
    <xf numFmtId="2" fontId="12" fillId="0" borderId="20" xfId="2" applyNumberFormat="1" applyFont="1" applyFill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/>
    </xf>
    <xf numFmtId="0" fontId="16" fillId="0" borderId="22" xfId="1" applyFont="1" applyBorder="1" applyAlignment="1">
      <alignment vertical="center" wrapText="1"/>
    </xf>
    <xf numFmtId="0" fontId="16" fillId="0" borderId="23" xfId="1" applyFont="1" applyBorder="1" applyAlignment="1">
      <alignment vertical="center" wrapText="1"/>
    </xf>
    <xf numFmtId="0" fontId="16" fillId="3" borderId="20" xfId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167" fontId="18" fillId="0" borderId="0" xfId="1" applyNumberFormat="1" applyFont="1" applyAlignment="1">
      <alignment vertical="center"/>
    </xf>
    <xf numFmtId="0" fontId="16" fillId="0" borderId="25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166" fontId="20" fillId="0" borderId="2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 wrapText="1"/>
    </xf>
    <xf numFmtId="0" fontId="18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1" fillId="2" borderId="26" xfId="1" applyFont="1" applyFill="1" applyBorder="1" applyAlignment="1">
      <alignment horizontal="center" vertical="center"/>
    </xf>
    <xf numFmtId="0" fontId="21" fillId="2" borderId="27" xfId="1" applyFont="1" applyFill="1" applyBorder="1" applyAlignment="1">
      <alignment horizontal="center" vertical="center"/>
    </xf>
    <xf numFmtId="0" fontId="21" fillId="2" borderId="27" xfId="1" applyFont="1" applyFill="1" applyBorder="1" applyAlignment="1">
      <alignment vertical="center"/>
    </xf>
    <xf numFmtId="0" fontId="21" fillId="2" borderId="28" xfId="1" applyFont="1" applyFill="1" applyBorder="1" applyAlignment="1">
      <alignment horizontal="center" vertical="center"/>
    </xf>
    <xf numFmtId="0" fontId="20" fillId="0" borderId="7" xfId="1" applyFont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0" fontId="20" fillId="0" borderId="8" xfId="1" applyFont="1" applyBorder="1" applyAlignment="1">
      <alignment horizontal="left" vertical="center"/>
    </xf>
    <xf numFmtId="14" fontId="20" fillId="0" borderId="8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left" vertical="center"/>
    </xf>
    <xf numFmtId="0" fontId="20" fillId="0" borderId="8" xfId="1" applyFont="1" applyBorder="1" applyAlignment="1">
      <alignment horizontal="right" vertical="center"/>
    </xf>
    <xf numFmtId="0" fontId="20" fillId="0" borderId="8" xfId="1" applyFont="1" applyBorder="1" applyAlignment="1">
      <alignment vertical="center"/>
    </xf>
    <xf numFmtId="49" fontId="20" fillId="0" borderId="8" xfId="3" applyNumberFormat="1" applyFont="1" applyBorder="1" applyAlignment="1">
      <alignment vertical="center"/>
    </xf>
    <xf numFmtId="0" fontId="20" fillId="0" borderId="11" xfId="1" applyFont="1" applyBorder="1" applyAlignment="1">
      <alignment horizontal="right" vertical="center"/>
    </xf>
    <xf numFmtId="9" fontId="20" fillId="0" borderId="8" xfId="1" applyNumberFormat="1" applyFont="1" applyBorder="1" applyAlignment="1">
      <alignment horizontal="center" vertical="center"/>
    </xf>
    <xf numFmtId="14" fontId="20" fillId="0" borderId="8" xfId="1" applyNumberFormat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0" fontId="21" fillId="2" borderId="7" xfId="1" applyFont="1" applyFill="1" applyBorder="1" applyAlignment="1">
      <alignment vertical="center"/>
    </xf>
    <xf numFmtId="0" fontId="21" fillId="2" borderId="8" xfId="1" applyFont="1" applyFill="1" applyBorder="1" applyAlignment="1">
      <alignment vertical="center"/>
    </xf>
    <xf numFmtId="0" fontId="21" fillId="2" borderId="8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29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30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14" fontId="20" fillId="0" borderId="0" xfId="1" applyNumberFormat="1" applyFont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2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0" fontId="20" fillId="0" borderId="13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14" fontId="20" fillId="0" borderId="0" xfId="1" applyNumberFormat="1" applyFont="1" applyAlignment="1">
      <alignment vertical="center"/>
    </xf>
  </cellXfs>
  <cellStyles count="4">
    <cellStyle name="Обычный" xfId="0" builtinId="0"/>
    <cellStyle name="Обычный 2 2" xfId="3"/>
    <cellStyle name="Обычный 3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2374900</xdr:colOff>
      <xdr:row>94</xdr:row>
      <xdr:rowOff>0</xdr:rowOff>
    </xdr:from>
    <xdr:to>
      <xdr:col>6</xdr:col>
      <xdr:colOff>3736454</xdr:colOff>
      <xdr:row>95</xdr:row>
      <xdr:rowOff>286563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2550" y="27781250"/>
          <a:ext cx="1361554" cy="585013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2076450</xdr:colOff>
      <xdr:row>93</xdr:row>
      <xdr:rowOff>222250</xdr:rowOff>
    </xdr:from>
    <xdr:to>
      <xdr:col>3</xdr:col>
      <xdr:colOff>3515231</xdr:colOff>
      <xdr:row>95</xdr:row>
      <xdr:rowOff>246689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3850" y="27705050"/>
          <a:ext cx="1438781" cy="621339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533398</xdr:colOff>
      <xdr:row>0</xdr:row>
      <xdr:rowOff>318404</xdr:rowOff>
    </xdr:from>
    <xdr:to>
      <xdr:col>1</xdr:col>
      <xdr:colOff>507999</xdr:colOff>
      <xdr:row>4</xdr:row>
      <xdr:rowOff>95250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8" y="318404"/>
          <a:ext cx="971551" cy="1300846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292472</xdr:colOff>
      <xdr:row>1</xdr:row>
      <xdr:rowOff>80770</xdr:rowOff>
    </xdr:from>
    <xdr:to>
      <xdr:col>3</xdr:col>
      <xdr:colOff>260350</xdr:colOff>
      <xdr:row>4</xdr:row>
      <xdr:rowOff>44450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272" y="461770"/>
          <a:ext cx="1593478" cy="1106680"/>
        </a:xfrm>
        <a:prstGeom prst="rect">
          <a:avLst/>
        </a:prstGeom>
      </xdr:spPr>
    </xdr:pic>
    <xdr:clientData/>
  </xdr:twoCellAnchor>
  <xdr:twoCellAnchor editAs="oneCell">
    <xdr:from>
      <xdr:col>12</xdr:col>
      <xdr:colOff>1054100</xdr:colOff>
      <xdr:row>0</xdr:row>
      <xdr:rowOff>42996</xdr:rowOff>
    </xdr:from>
    <xdr:to>
      <xdr:col>13</xdr:col>
      <xdr:colOff>749300</xdr:colOff>
      <xdr:row>4</xdr:row>
      <xdr:rowOff>70223</xdr:rowOff>
    </xdr:to>
    <xdr:pic>
      <xdr:nvPicPr>
        <xdr:cNvPr id="6" name="Picture 55">
          <a:extLst>
            <a:ext uri="{FF2B5EF4-FFF2-40B4-BE49-F238E27FC236}">
              <a16:creationId xmlns=""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7700" y="42996"/>
          <a:ext cx="104140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93</xdr:row>
      <xdr:rowOff>63500</xdr:rowOff>
    </xdr:from>
    <xdr:to>
      <xdr:col>12</xdr:col>
      <xdr:colOff>738716</xdr:colOff>
      <xdr:row>95</xdr:row>
      <xdr:rowOff>215106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6500" y="27546300"/>
          <a:ext cx="1665816" cy="748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91;&#1083;&#1072;%2020-24%20&#1084;&#1072;&#1103;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дог №52886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>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00"/>
  <sheetViews>
    <sheetView tabSelected="1" view="pageBreakPreview" zoomScale="40" zoomScaleNormal="100" zoomScaleSheetLayoutView="40" workbookViewId="0">
      <selection activeCell="H15" sqref="H15:O15"/>
    </sheetView>
  </sheetViews>
  <sheetFormatPr defaultColWidth="9.26953125" defaultRowHeight="13" x14ac:dyDescent="0.35"/>
  <cols>
    <col min="1" max="1" width="14.26953125" style="2" customWidth="1"/>
    <col min="2" max="2" width="10.08984375" style="3" customWidth="1"/>
    <col min="3" max="3" width="23.26953125" style="3" customWidth="1"/>
    <col min="4" max="4" width="63.1796875" style="4" customWidth="1"/>
    <col min="5" max="5" width="23.1796875" style="5" customWidth="1"/>
    <col min="6" max="6" width="15" style="2" customWidth="1"/>
    <col min="7" max="7" width="56.81640625" style="2" customWidth="1"/>
    <col min="8" max="11" width="15.81640625" style="2" customWidth="1"/>
    <col min="12" max="12" width="16" style="2" customWidth="1"/>
    <col min="13" max="13" width="19.26953125" style="2" customWidth="1"/>
    <col min="14" max="14" width="18.26953125" style="2" customWidth="1"/>
    <col min="15" max="15" width="4.1796875" style="2" customWidth="1"/>
    <col min="16" max="16" width="9.26953125" style="2"/>
    <col min="17" max="17" width="0" style="2" hidden="1" customWidth="1"/>
    <col min="18" max="16384" width="9.26953125" style="2"/>
  </cols>
  <sheetData>
    <row r="1" spans="1:15" ht="3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4" customHeight="1" x14ac:dyDescent="0.35"/>
    <row r="6" spans="1:15" s="7" customFormat="1" ht="32.25" customHeight="1" x14ac:dyDescent="0.3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7" customFormat="1" ht="28.5" customHeight="1" x14ac:dyDescent="0.35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7" customFormat="1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30.75" customHeight="1" x14ac:dyDescent="0.3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5.5" customHeight="1" x14ac:dyDescent="0.35">
      <c r="A10" s="9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38.5" customHeight="1" x14ac:dyDescent="0.35">
      <c r="A11" s="9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23" customHeight="1" thickBot="1" x14ac:dyDescent="0.4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6" thickTop="1" x14ac:dyDescent="0.35">
      <c r="A13" s="11" t="s">
        <v>10</v>
      </c>
      <c r="B13" s="12"/>
      <c r="C13" s="13"/>
      <c r="D13" s="14"/>
      <c r="E13" s="15"/>
      <c r="F13" s="16"/>
      <c r="G13" s="17" t="s">
        <v>11</v>
      </c>
      <c r="H13" s="16"/>
      <c r="I13" s="16"/>
      <c r="J13" s="16"/>
      <c r="K13" s="16"/>
      <c r="L13" s="16"/>
      <c r="M13" s="18" t="s">
        <v>12</v>
      </c>
      <c r="N13" s="18"/>
      <c r="O13" s="19"/>
    </row>
    <row r="14" spans="1:15" ht="15.5" x14ac:dyDescent="0.35">
      <c r="A14" s="20" t="s">
        <v>13</v>
      </c>
      <c r="B14" s="21"/>
      <c r="C14" s="21"/>
      <c r="D14" s="22"/>
      <c r="E14" s="23"/>
      <c r="F14" s="24"/>
      <c r="G14" s="25" t="s">
        <v>14</v>
      </c>
      <c r="H14" s="24"/>
      <c r="I14" s="24"/>
      <c r="J14" s="24"/>
      <c r="K14" s="24"/>
      <c r="L14" s="24"/>
      <c r="M14" s="26" t="s">
        <v>15</v>
      </c>
      <c r="N14" s="26"/>
      <c r="O14" s="27"/>
    </row>
    <row r="15" spans="1:15" ht="18.5" x14ac:dyDescent="0.35">
      <c r="A15" s="28" t="s">
        <v>16</v>
      </c>
      <c r="B15" s="29"/>
      <c r="C15" s="29"/>
      <c r="D15" s="29"/>
      <c r="E15" s="29"/>
      <c r="F15" s="29"/>
      <c r="G15" s="30"/>
      <c r="H15" s="31" t="s">
        <v>17</v>
      </c>
      <c r="I15" s="29"/>
      <c r="J15" s="29"/>
      <c r="K15" s="29"/>
      <c r="L15" s="29"/>
      <c r="M15" s="29"/>
      <c r="N15" s="29"/>
      <c r="O15" s="32"/>
    </row>
    <row r="16" spans="1:15" ht="18.5" x14ac:dyDescent="0.35">
      <c r="A16" s="33"/>
      <c r="B16" s="34"/>
      <c r="C16" s="34"/>
      <c r="D16" s="35"/>
      <c r="E16" s="36"/>
      <c r="F16" s="37"/>
      <c r="G16" s="38" t="s">
        <v>18</v>
      </c>
      <c r="H16" s="39" t="s">
        <v>19</v>
      </c>
      <c r="I16" s="40"/>
      <c r="J16" s="40"/>
      <c r="K16" s="40"/>
      <c r="L16" s="40"/>
      <c r="M16" s="40"/>
      <c r="N16" s="40"/>
      <c r="O16" s="41"/>
    </row>
    <row r="17" spans="1:15" ht="18.5" x14ac:dyDescent="0.35">
      <c r="A17" s="33" t="s">
        <v>20</v>
      </c>
      <c r="B17" s="34"/>
      <c r="C17" s="34"/>
      <c r="D17" s="35"/>
      <c r="E17" s="42"/>
      <c r="F17" s="37"/>
      <c r="G17" s="43" t="s">
        <v>21</v>
      </c>
      <c r="H17" s="44" t="s">
        <v>22</v>
      </c>
      <c r="I17" s="45"/>
      <c r="J17" s="45"/>
      <c r="K17" s="45"/>
      <c r="L17" s="45"/>
      <c r="M17" s="45"/>
      <c r="N17" s="45"/>
      <c r="O17" s="46"/>
    </row>
    <row r="18" spans="1:15" ht="18.5" x14ac:dyDescent="0.35">
      <c r="A18" s="33" t="s">
        <v>23</v>
      </c>
      <c r="B18" s="34"/>
      <c r="C18" s="34"/>
      <c r="D18" s="35"/>
      <c r="E18" s="36"/>
      <c r="F18" s="37"/>
      <c r="G18" s="43" t="s">
        <v>24</v>
      </c>
      <c r="H18" s="44" t="s">
        <v>25</v>
      </c>
      <c r="I18" s="45"/>
      <c r="J18" s="45"/>
      <c r="K18" s="45"/>
      <c r="L18" s="45"/>
      <c r="M18" s="45"/>
      <c r="N18" s="45"/>
      <c r="O18" s="46"/>
    </row>
    <row r="19" spans="1:15" ht="19" thickBot="1" x14ac:dyDescent="0.4">
      <c r="A19" s="47" t="s">
        <v>26</v>
      </c>
      <c r="B19" s="48"/>
      <c r="C19" s="48"/>
      <c r="D19" s="49"/>
      <c r="E19" s="50"/>
      <c r="F19" s="51"/>
      <c r="G19" s="43" t="s">
        <v>27</v>
      </c>
      <c r="H19" s="52" t="s">
        <v>28</v>
      </c>
      <c r="I19" s="53"/>
      <c r="J19" s="53"/>
      <c r="K19" s="53"/>
      <c r="L19" s="54">
        <v>1</v>
      </c>
      <c r="M19" s="54"/>
      <c r="N19" s="55">
        <v>0.33299768518518519</v>
      </c>
      <c r="O19" s="56"/>
    </row>
    <row r="20" spans="1:15" ht="6.75" customHeight="1" thickTop="1" thickBot="1" x14ac:dyDescent="0.4">
      <c r="A20" s="57"/>
      <c r="B20" s="58"/>
      <c r="C20" s="58"/>
      <c r="D20" s="59"/>
      <c r="E20" s="42"/>
      <c r="F20" s="57"/>
      <c r="G20" s="57"/>
      <c r="H20" s="57"/>
      <c r="I20" s="57"/>
      <c r="J20" s="57"/>
      <c r="K20" s="57"/>
      <c r="L20" s="57"/>
      <c r="M20" s="57"/>
      <c r="N20" s="57"/>
    </row>
    <row r="21" spans="1:15" ht="54" customHeight="1" thickTop="1" x14ac:dyDescent="0.35">
      <c r="A21" s="60" t="s">
        <v>29</v>
      </c>
      <c r="B21" s="61" t="s">
        <v>30</v>
      </c>
      <c r="C21" s="61" t="s">
        <v>31</v>
      </c>
      <c r="D21" s="61" t="s">
        <v>32</v>
      </c>
      <c r="E21" s="62" t="s">
        <v>33</v>
      </c>
      <c r="F21" s="61" t="s">
        <v>34</v>
      </c>
      <c r="G21" s="61" t="s">
        <v>35</v>
      </c>
      <c r="H21" s="63" t="s">
        <v>36</v>
      </c>
      <c r="I21" s="63"/>
      <c r="J21" s="64"/>
      <c r="K21" s="61" t="s">
        <v>37</v>
      </c>
      <c r="L21" s="65" t="s">
        <v>38</v>
      </c>
      <c r="M21" s="63" t="s">
        <v>39</v>
      </c>
      <c r="N21" s="66" t="s">
        <v>40</v>
      </c>
    </row>
    <row r="22" spans="1:15" ht="20.25" customHeight="1" x14ac:dyDescent="0.35">
      <c r="A22" s="67"/>
      <c r="B22" s="68"/>
      <c r="C22" s="68"/>
      <c r="D22" s="68"/>
      <c r="E22" s="69"/>
      <c r="F22" s="68"/>
      <c r="G22" s="68"/>
      <c r="H22" s="70" t="s">
        <v>41</v>
      </c>
      <c r="I22" s="70" t="s">
        <v>42</v>
      </c>
      <c r="J22" s="70" t="s">
        <v>43</v>
      </c>
      <c r="K22" s="68"/>
      <c r="L22" s="71"/>
      <c r="M22" s="72"/>
      <c r="N22" s="73"/>
    </row>
    <row r="23" spans="1:15" s="83" customFormat="1" ht="22" customHeight="1" x14ac:dyDescent="0.35">
      <c r="A23" s="74">
        <v>1</v>
      </c>
      <c r="B23" s="75">
        <v>40</v>
      </c>
      <c r="C23" s="76" t="str">
        <f>VLOOKUP(B23,[1]Список!$A$1:$F$571,2,0)</f>
        <v>101 336 051 54</v>
      </c>
      <c r="D23" s="77" t="str">
        <f>VLOOKUP(B23,[1]Список!$A$1:$F$571,3,0)</f>
        <v>САМОЙЛОВ Артем Юрьевич</v>
      </c>
      <c r="E23" s="78">
        <f>VLOOKUP(B23,[1]Список!$A$1:$F$571,4,0)</f>
        <v>39864</v>
      </c>
      <c r="F23" s="76" t="str">
        <f>VLOOKUP(B23,[1]Список!$A$1:$F$571,5,0)</f>
        <v>КМС</v>
      </c>
      <c r="G23" s="76" t="str">
        <f>VLOOKUP(B23,[1]Список!$A$1:$F$571,6,0)</f>
        <v>Тульская область</v>
      </c>
      <c r="H23" s="79">
        <v>2.7368055555555555E-4</v>
      </c>
      <c r="I23" s="79">
        <v>5.118055555555556E-4</v>
      </c>
      <c r="J23" s="79">
        <f>K23-I23</f>
        <v>2.5743055555555545E-4</v>
      </c>
      <c r="K23" s="79">
        <v>7.6923611111111105E-4</v>
      </c>
      <c r="L23" s="80">
        <f>L19/((K23*24))</f>
        <v>54.166290511871452</v>
      </c>
      <c r="M23" s="81"/>
      <c r="N23" s="82"/>
    </row>
    <row r="24" spans="1:15" s="83" customFormat="1" ht="22" customHeight="1" x14ac:dyDescent="0.35">
      <c r="A24" s="84"/>
      <c r="B24" s="75">
        <v>14</v>
      </c>
      <c r="C24" s="76" t="str">
        <f>VLOOKUP(B24,[1]Список!$A$1:$F$571,2,0)</f>
        <v>101 424 053 77</v>
      </c>
      <c r="D24" s="77" t="str">
        <f>VLOOKUP(B24,[1]Список!$A$1:$F$571,3,0)</f>
        <v>КАЗАКОВ Владислав Андреевич</v>
      </c>
      <c r="E24" s="78">
        <f>VLOOKUP(B24,[1]Список!$A$1:$F$571,4,0)</f>
        <v>40085</v>
      </c>
      <c r="F24" s="76" t="str">
        <f>VLOOKUP(B24,[1]Список!$A$1:$F$571,5,0)</f>
        <v>КМС</v>
      </c>
      <c r="G24" s="76" t="str">
        <f>VLOOKUP(B24,[1]Список!$A$1:$F$571,6,0)</f>
        <v>Тульская область</v>
      </c>
      <c r="H24" s="79">
        <v>2.7368055555555555E-4</v>
      </c>
      <c r="I24" s="79">
        <v>5.118055555555556E-4</v>
      </c>
      <c r="J24" s="79">
        <f>K24-I24</f>
        <v>2.5743055555555545E-4</v>
      </c>
      <c r="K24" s="79">
        <v>7.6923611111111105E-4</v>
      </c>
      <c r="L24" s="80">
        <f>L19/((K24*24))</f>
        <v>54.166290511871452</v>
      </c>
      <c r="M24" s="81"/>
      <c r="N24" s="82"/>
    </row>
    <row r="25" spans="1:15" s="83" customFormat="1" ht="22" customHeight="1" x14ac:dyDescent="0.35">
      <c r="A25" s="85"/>
      <c r="B25" s="75">
        <v>13</v>
      </c>
      <c r="C25" s="76" t="str">
        <f>VLOOKUP(B25,[1]Список!$A$1:$F$571,2,0)</f>
        <v>101 419 931 29</v>
      </c>
      <c r="D25" s="77" t="str">
        <f>VLOOKUP(B25,[1]Список!$A$1:$F$571,3,0)</f>
        <v>ГОНЧАР Константин Александрович</v>
      </c>
      <c r="E25" s="78">
        <f>VLOOKUP(B25,[1]Список!$A$1:$F$571,4,0)</f>
        <v>40083</v>
      </c>
      <c r="F25" s="76" t="str">
        <f>VLOOKUP(B25,[1]Список!$A$1:$F$571,5,0)</f>
        <v>1 сп.р.</v>
      </c>
      <c r="G25" s="76" t="str">
        <f>VLOOKUP(B25,[1]Список!$A$1:$F$571,6,0)</f>
        <v>Тульская область</v>
      </c>
      <c r="H25" s="79">
        <v>2.7368055555555555E-4</v>
      </c>
      <c r="I25" s="79">
        <v>5.118055555555556E-4</v>
      </c>
      <c r="J25" s="79">
        <f>K25-I25</f>
        <v>2.5743055555555545E-4</v>
      </c>
      <c r="K25" s="79">
        <v>7.6923611111111105E-4</v>
      </c>
      <c r="L25" s="80">
        <f>L19/((K25*24))</f>
        <v>54.166290511871452</v>
      </c>
      <c r="M25" s="81"/>
      <c r="N25" s="82"/>
    </row>
    <row r="26" spans="1:15" s="83" customFormat="1" ht="22" customHeight="1" x14ac:dyDescent="0.35">
      <c r="A26" s="86"/>
      <c r="B26" s="75"/>
      <c r="C26" s="76"/>
      <c r="D26" s="77"/>
      <c r="E26" s="78"/>
      <c r="F26" s="76"/>
      <c r="G26" s="76"/>
      <c r="H26" s="79"/>
      <c r="I26" s="79"/>
      <c r="J26" s="79"/>
      <c r="K26" s="79"/>
      <c r="L26" s="80"/>
      <c r="M26" s="81"/>
      <c r="N26" s="82"/>
    </row>
    <row r="27" spans="1:15" s="83" customFormat="1" ht="22" customHeight="1" x14ac:dyDescent="0.35">
      <c r="A27" s="74">
        <v>2</v>
      </c>
      <c r="B27" s="75">
        <v>99</v>
      </c>
      <c r="C27" s="76" t="str">
        <f>VLOOKUP(B27,[1]Список!$A$1:$F$571,2,0)</f>
        <v>101 379 823 79</v>
      </c>
      <c r="D27" s="77" t="str">
        <f>VLOOKUP(B27,[1]Список!$A$1:$F$571,3,0)</f>
        <v>ГУСЕЙНОВ Тимур Русланович</v>
      </c>
      <c r="E27" s="78">
        <f>VLOOKUP(B27,[1]Список!$A$1:$F$571,4,0)</f>
        <v>40208</v>
      </c>
      <c r="F27" s="76" t="str">
        <f>VLOOKUP(B27,[1]Список!$A$1:$F$571,5,0)</f>
        <v>КМС</v>
      </c>
      <c r="G27" s="76" t="str">
        <f>VLOOKUP(B27,[1]Список!$A$1:$F$571,6,0)</f>
        <v>Санкт-Петербург</v>
      </c>
      <c r="H27" s="79">
        <v>2.8707175925925927E-4</v>
      </c>
      <c r="I27" s="79">
        <v>5.2337962962962961E-4</v>
      </c>
      <c r="J27" s="79">
        <f>K27-I27</f>
        <v>2.5480324074074077E-4</v>
      </c>
      <c r="K27" s="79">
        <v>7.7818287037037038E-4</v>
      </c>
      <c r="L27" s="80">
        <f>L19/((K27*24))</f>
        <v>53.543541310329445</v>
      </c>
      <c r="M27" s="81"/>
      <c r="N27" s="82"/>
    </row>
    <row r="28" spans="1:15" s="83" customFormat="1" ht="22" customHeight="1" x14ac:dyDescent="0.35">
      <c r="A28" s="84"/>
      <c r="B28" s="75">
        <v>101</v>
      </c>
      <c r="C28" s="76" t="str">
        <f>VLOOKUP(B28,[1]Список!$A$1:$F$571,2,0)</f>
        <v>101 273 155 14</v>
      </c>
      <c r="D28" s="77" t="str">
        <f>VLOOKUP(B28,[1]Список!$A$1:$F$571,3,0)</f>
        <v>ШЕКЕЛАШВИЛИ Александр Тимурович</v>
      </c>
      <c r="E28" s="78">
        <f>VLOOKUP(B28,[1]Список!$A$1:$F$571,4,0)</f>
        <v>39949</v>
      </c>
      <c r="F28" s="76" t="str">
        <f>VLOOKUP(B28,[1]Список!$A$1:$F$571,5,0)</f>
        <v>1 сп.р.</v>
      </c>
      <c r="G28" s="76" t="str">
        <f>VLOOKUP(B28,[1]Список!$A$1:$F$571,6,0)</f>
        <v>Санкт-Петербург</v>
      </c>
      <c r="H28" s="79">
        <v>2.8707175925925927E-4</v>
      </c>
      <c r="I28" s="79">
        <v>5.2337962962962961E-4</v>
      </c>
      <c r="J28" s="79">
        <f>K28-I28</f>
        <v>2.5480324074074077E-4</v>
      </c>
      <c r="K28" s="79">
        <v>7.7818287037037038E-4</v>
      </c>
      <c r="L28" s="80">
        <f>L19/((K28*24))</f>
        <v>53.543541310329445</v>
      </c>
      <c r="M28" s="87"/>
      <c r="N28" s="82"/>
    </row>
    <row r="29" spans="1:15" s="83" customFormat="1" ht="22" customHeight="1" x14ac:dyDescent="0.35">
      <c r="A29" s="85"/>
      <c r="B29" s="75">
        <v>95</v>
      </c>
      <c r="C29" s="76" t="str">
        <f>VLOOKUP(B29,[1]Список!$A$1:$F$571,2,0)</f>
        <v>101 424 244 74</v>
      </c>
      <c r="D29" s="77" t="str">
        <f>VLOOKUP(B29,[1]Список!$A$1:$F$571,3,0)</f>
        <v>РАЕВ Фома Константинович</v>
      </c>
      <c r="E29" s="78">
        <f>VLOOKUP(B29,[1]Список!$A$1:$F$571,4,0)</f>
        <v>40048</v>
      </c>
      <c r="F29" s="76" t="str">
        <f>VLOOKUP(B29,[1]Список!$A$1:$F$571,5,0)</f>
        <v>КМС</v>
      </c>
      <c r="G29" s="76" t="str">
        <f>VLOOKUP(B29,[1]Список!$A$1:$F$571,6,0)</f>
        <v>Санкт-Петербург</v>
      </c>
      <c r="H29" s="79">
        <v>2.8707175925925927E-4</v>
      </c>
      <c r="I29" s="79">
        <v>5.2337962962962961E-4</v>
      </c>
      <c r="J29" s="79">
        <f>K29-I29</f>
        <v>2.5480324074074077E-4</v>
      </c>
      <c r="K29" s="79">
        <v>7.7818287037037038E-4</v>
      </c>
      <c r="L29" s="80">
        <f>L19/((K29*24))</f>
        <v>53.543541310329445</v>
      </c>
      <c r="M29" s="87"/>
      <c r="N29" s="82"/>
    </row>
    <row r="30" spans="1:15" s="83" customFormat="1" ht="22" customHeight="1" x14ac:dyDescent="0.35">
      <c r="A30" s="88"/>
      <c r="B30" s="75"/>
      <c r="C30" s="76"/>
      <c r="D30" s="77"/>
      <c r="E30" s="78"/>
      <c r="F30" s="76"/>
      <c r="G30" s="76"/>
      <c r="H30" s="79"/>
      <c r="I30" s="79"/>
      <c r="J30" s="79"/>
      <c r="K30" s="79"/>
      <c r="L30" s="80"/>
      <c r="M30" s="87"/>
      <c r="N30" s="82"/>
    </row>
    <row r="31" spans="1:15" s="83" customFormat="1" ht="22" customHeight="1" x14ac:dyDescent="0.35">
      <c r="A31" s="84">
        <v>3</v>
      </c>
      <c r="B31" s="75">
        <v>15</v>
      </c>
      <c r="C31" s="76" t="str">
        <f>VLOOKUP(B31,[1]Список!$A$1:$F$571,2,0)</f>
        <v>101 110 582 13</v>
      </c>
      <c r="D31" s="77" t="str">
        <f>VLOOKUP(B31,[1]Список!$A$1:$F$571,3,0)</f>
        <v>КОЗЛОВ Матвей Олегович</v>
      </c>
      <c r="E31" s="78">
        <f>VLOOKUP(B31,[1]Список!$A$1:$F$571,4,0)</f>
        <v>40096</v>
      </c>
      <c r="F31" s="76" t="str">
        <f>VLOOKUP(B31,[1]Список!$A$1:$F$571,5,0)</f>
        <v>1 сп.р.</v>
      </c>
      <c r="G31" s="76" t="str">
        <f>VLOOKUP(B31,[1]Список!$A$1:$F$571,6,0)</f>
        <v>Тульская область</v>
      </c>
      <c r="H31" s="79">
        <v>2.8922453703703705E-4</v>
      </c>
      <c r="I31" s="79">
        <v>5.37025462962963E-4</v>
      </c>
      <c r="J31" s="79">
        <f>K31-I31</f>
        <v>2.4579861111111113E-4</v>
      </c>
      <c r="K31" s="79">
        <v>7.8282407407407413E-4</v>
      </c>
      <c r="L31" s="80">
        <f>L19/((K31*24))</f>
        <v>53.226092613401143</v>
      </c>
      <c r="M31" s="81"/>
      <c r="N31" s="82"/>
    </row>
    <row r="32" spans="1:15" s="83" customFormat="1" ht="22" customHeight="1" x14ac:dyDescent="0.35">
      <c r="A32" s="84"/>
      <c r="B32" s="75">
        <v>18</v>
      </c>
      <c r="C32" s="76" t="str">
        <f>VLOOKUP(B32,[1]Список!$A$1:$F$571,2,0)</f>
        <v>дог №52780</v>
      </c>
      <c r="D32" s="77" t="str">
        <f>VLOOKUP(B32,[1]Список!$A$1:$F$571,3,0)</f>
        <v>КОЛОВЕРОВ Михаил Максимович</v>
      </c>
      <c r="E32" s="78">
        <f>VLOOKUP(B32,[1]Список!$A$1:$F$571,4,0)</f>
        <v>40137</v>
      </c>
      <c r="F32" s="76" t="str">
        <f>VLOOKUP(B32,[1]Список!$A$1:$F$571,5,0)</f>
        <v>1 сп.р.</v>
      </c>
      <c r="G32" s="76" t="str">
        <f>VLOOKUP(B32,[1]Список!$A$1:$F$571,6,0)</f>
        <v>Тульская область</v>
      </c>
      <c r="H32" s="79">
        <v>2.8922453703703705E-4</v>
      </c>
      <c r="I32" s="79">
        <v>5.37025462962963E-4</v>
      </c>
      <c r="J32" s="79">
        <f>K32-I32</f>
        <v>2.4579861111111113E-4</v>
      </c>
      <c r="K32" s="79">
        <v>7.8282407407407413E-4</v>
      </c>
      <c r="L32" s="80">
        <f>L19/((K32*24))</f>
        <v>53.226092613401143</v>
      </c>
      <c r="M32" s="81"/>
      <c r="N32" s="82"/>
    </row>
    <row r="33" spans="1:16" s="83" customFormat="1" ht="22" customHeight="1" x14ac:dyDescent="0.35">
      <c r="A33" s="84"/>
      <c r="B33" s="75">
        <v>16</v>
      </c>
      <c r="C33" s="76" t="str">
        <f>VLOOKUP(B33,[1]Список!$A$1:$F$571,2,0)</f>
        <v>дог №52754</v>
      </c>
      <c r="D33" s="77" t="str">
        <f>VLOOKUP(B33,[1]Список!$A$1:$F$571,3,0)</f>
        <v>СУХОВ Андрей Максимович</v>
      </c>
      <c r="E33" s="78">
        <f>VLOOKUP(B33,[1]Список!$A$1:$F$571,4,0)</f>
        <v>40110</v>
      </c>
      <c r="F33" s="76" t="str">
        <f>VLOOKUP(B33,[1]Список!$A$1:$F$571,5,0)</f>
        <v>1 сп.р.</v>
      </c>
      <c r="G33" s="76" t="str">
        <f>VLOOKUP(B33,[1]Список!$A$1:$F$571,6,0)</f>
        <v>Тульская область</v>
      </c>
      <c r="H33" s="79">
        <v>2.8922453703703705E-4</v>
      </c>
      <c r="I33" s="79">
        <v>5.37025462962963E-4</v>
      </c>
      <c r="J33" s="79">
        <f>K33-I33</f>
        <v>2.4579861111111113E-4</v>
      </c>
      <c r="K33" s="79">
        <v>7.8282407407407413E-4</v>
      </c>
      <c r="L33" s="80">
        <f>L19/((K33*24))</f>
        <v>53.226092613401143</v>
      </c>
      <c r="M33" s="81"/>
      <c r="N33" s="82"/>
    </row>
    <row r="34" spans="1:16" s="83" customFormat="1" ht="22" customHeight="1" x14ac:dyDescent="0.35">
      <c r="A34" s="89"/>
      <c r="B34" s="75"/>
      <c r="C34" s="76"/>
      <c r="D34" s="77"/>
      <c r="E34" s="78"/>
      <c r="F34" s="76"/>
      <c r="G34" s="76"/>
      <c r="H34" s="79"/>
      <c r="I34" s="79"/>
      <c r="J34" s="79"/>
      <c r="K34" s="79"/>
      <c r="L34" s="80"/>
      <c r="M34" s="81"/>
      <c r="N34" s="82"/>
    </row>
    <row r="35" spans="1:16" s="83" customFormat="1" ht="22" customHeight="1" x14ac:dyDescent="0.35">
      <c r="A35" s="74">
        <v>4</v>
      </c>
      <c r="B35" s="90">
        <v>44</v>
      </c>
      <c r="C35" s="76" t="str">
        <f>VLOOKUP(B35,[1]Список!$A$1:$F$571,2,0)</f>
        <v>101 516 031 02</v>
      </c>
      <c r="D35" s="77" t="str">
        <f>VLOOKUP(B35,[1]Список!$A$1:$F$571,3,0)</f>
        <v>КРЮЧКОВ Федор Владимирович</v>
      </c>
      <c r="E35" s="78">
        <f>VLOOKUP(B35,[1]Список!$A$1:$F$571,4,0)</f>
        <v>40423</v>
      </c>
      <c r="F35" s="76" t="str">
        <f>VLOOKUP(B35,[1]Список!$A$1:$F$571,5,0)</f>
        <v>1 сп.р.</v>
      </c>
      <c r="G35" s="76" t="str">
        <f>VLOOKUP(B35,[1]Список!$A$1:$F$571,6,0)</f>
        <v>Москва</v>
      </c>
      <c r="H35" s="79">
        <v>2.8542824074074077E-4</v>
      </c>
      <c r="I35" s="79">
        <v>5.3918981481481483E-4</v>
      </c>
      <c r="J35" s="79">
        <f>K35-I35</f>
        <v>2.5623842592592593E-4</v>
      </c>
      <c r="K35" s="79">
        <v>7.9542824074074075E-4</v>
      </c>
      <c r="L35" s="80">
        <f>L19/((K35*24))</f>
        <v>52.382684612586395</v>
      </c>
      <c r="M35" s="87"/>
      <c r="N35" s="82"/>
    </row>
    <row r="36" spans="1:16" s="91" customFormat="1" ht="22" customHeight="1" x14ac:dyDescent="0.35">
      <c r="A36" s="84"/>
      <c r="B36" s="90">
        <v>59</v>
      </c>
      <c r="C36" s="76" t="str">
        <f>VLOOKUP(B36,[1]Список!$A$1:$F$571,2,0)</f>
        <v>101 301 124 47</v>
      </c>
      <c r="D36" s="77" t="str">
        <f>VLOOKUP(B36,[1]Список!$A$1:$F$571,3,0)</f>
        <v>КУРТАКОВ Владимир Алексеевич</v>
      </c>
      <c r="E36" s="78">
        <f>VLOOKUP(B36,[1]Список!$A$1:$F$571,4,0)</f>
        <v>40267</v>
      </c>
      <c r="F36" s="76" t="str">
        <f>VLOOKUP(B36,[1]Список!$A$1:$F$571,5,0)</f>
        <v>1 сп.р.</v>
      </c>
      <c r="G36" s="76" t="str">
        <f>VLOOKUP(B36,[1]Список!$A$1:$F$571,6,0)</f>
        <v>Москва</v>
      </c>
      <c r="H36" s="79">
        <v>2.8542824074074077E-4</v>
      </c>
      <c r="I36" s="79">
        <v>5.3918981481481483E-4</v>
      </c>
      <c r="J36" s="79">
        <f>K36-I36</f>
        <v>2.5623842592592593E-4</v>
      </c>
      <c r="K36" s="79">
        <v>7.9542824074074075E-4</v>
      </c>
      <c r="L36" s="80">
        <f>L19/((K36*24))</f>
        <v>52.382684612586395</v>
      </c>
      <c r="M36" s="81"/>
      <c r="N36" s="82"/>
      <c r="P36" s="7"/>
    </row>
    <row r="37" spans="1:16" s="91" customFormat="1" ht="22" customHeight="1" x14ac:dyDescent="0.35">
      <c r="A37" s="85"/>
      <c r="B37" s="90">
        <v>42</v>
      </c>
      <c r="C37" s="76" t="str">
        <f>VLOOKUP(B37,[1]Список!$A$1:$F$571,2,0)</f>
        <v>101 423 350 53</v>
      </c>
      <c r="D37" s="77" t="str">
        <f>VLOOKUP(B37,[1]Список!$A$1:$F$571,3,0)</f>
        <v>ГРЯЗНОВ Александр Максимович</v>
      </c>
      <c r="E37" s="78">
        <f>VLOOKUP(B37,[1]Список!$A$1:$F$571,4,0)</f>
        <v>40353</v>
      </c>
      <c r="F37" s="76" t="str">
        <f>VLOOKUP(B37,[1]Список!$A$1:$F$571,5,0)</f>
        <v>1 сп.р.</v>
      </c>
      <c r="G37" s="76" t="str">
        <f>VLOOKUP(B37,[1]Список!$A$1:$F$571,6,0)</f>
        <v>Москва</v>
      </c>
      <c r="H37" s="79">
        <v>2.8542824074074077E-4</v>
      </c>
      <c r="I37" s="79">
        <v>5.3918981481481483E-4</v>
      </c>
      <c r="J37" s="79">
        <f>K37-I37</f>
        <v>2.5623842592592593E-4</v>
      </c>
      <c r="K37" s="79">
        <v>7.9542824074074075E-4</v>
      </c>
      <c r="L37" s="80">
        <f>L19/((K37*24))</f>
        <v>52.382684612586395</v>
      </c>
      <c r="M37" s="81"/>
      <c r="N37" s="82"/>
      <c r="P37" s="92"/>
    </row>
    <row r="38" spans="1:16" s="91" customFormat="1" ht="22" customHeight="1" x14ac:dyDescent="0.35">
      <c r="A38" s="86"/>
      <c r="B38" s="90"/>
      <c r="C38" s="76"/>
      <c r="D38" s="77"/>
      <c r="E38" s="78"/>
      <c r="F38" s="76"/>
      <c r="G38" s="76"/>
      <c r="H38" s="79"/>
      <c r="I38" s="79"/>
      <c r="J38" s="79"/>
      <c r="K38" s="79"/>
      <c r="L38" s="80"/>
      <c r="M38" s="81"/>
      <c r="N38" s="82"/>
      <c r="P38" s="92"/>
    </row>
    <row r="39" spans="1:16" s="91" customFormat="1" ht="22" customHeight="1" x14ac:dyDescent="0.35">
      <c r="A39" s="74">
        <v>5</v>
      </c>
      <c r="B39" s="90">
        <v>20</v>
      </c>
      <c r="C39" s="76" t="str">
        <f>VLOOKUP(B39,[1]Список!$A$1:$F$571,2,0)</f>
        <v>101 425 309 72</v>
      </c>
      <c r="D39" s="77" t="str">
        <f>VLOOKUP(B39,[1]Список!$A$1:$F$571,3,0)</f>
        <v>ЛЁВИН Глеб Григорьевич</v>
      </c>
      <c r="E39" s="78">
        <f>VLOOKUP(B39,[1]Список!$A$1:$F$571,4,0)</f>
        <v>40330</v>
      </c>
      <c r="F39" s="76" t="str">
        <f>VLOOKUP(B39,[1]Список!$A$1:$F$571,5,0)</f>
        <v>2 сп.р.</v>
      </c>
      <c r="G39" s="76" t="str">
        <f>VLOOKUP(B39,[1]Список!$A$1:$F$571,6,0)</f>
        <v>Тульская область</v>
      </c>
      <c r="H39" s="79">
        <v>3.0788194444444445E-4</v>
      </c>
      <c r="I39" s="79">
        <v>5.6394675925925926E-4</v>
      </c>
      <c r="J39" s="79">
        <f>K39-I39</f>
        <v>2.5413194444444441E-4</v>
      </c>
      <c r="K39" s="79">
        <v>8.1807870370370368E-4</v>
      </c>
      <c r="L39" s="80">
        <f>L19/((K39*24))</f>
        <v>50.932344868566254</v>
      </c>
      <c r="M39" s="87"/>
      <c r="N39" s="82"/>
      <c r="P39" s="92"/>
    </row>
    <row r="40" spans="1:16" s="91" customFormat="1" ht="22" customHeight="1" x14ac:dyDescent="0.35">
      <c r="A40" s="84"/>
      <c r="B40" s="90">
        <v>26</v>
      </c>
      <c r="C40" s="76" t="str">
        <f>VLOOKUP(B40,[1]Список!$A$1:$F$571,2,0)</f>
        <v>101 424 054 78</v>
      </c>
      <c r="D40" s="77" t="str">
        <f>VLOOKUP(B40,[1]Список!$A$1:$F$571,3,0)</f>
        <v>КУДРЯВЦЕВ Иван Федорович</v>
      </c>
      <c r="E40" s="78">
        <f>VLOOKUP(B40,[1]Список!$A$1:$F$571,4,0)</f>
        <v>40531</v>
      </c>
      <c r="F40" s="76" t="str">
        <f>VLOOKUP(B40,[1]Список!$A$1:$F$571,5,0)</f>
        <v>2 сп.р.</v>
      </c>
      <c r="G40" s="76" t="str">
        <f>VLOOKUP(B40,[1]Список!$A$1:$F$571,6,0)</f>
        <v>Тульская область</v>
      </c>
      <c r="H40" s="79">
        <v>3.0788194444444445E-4</v>
      </c>
      <c r="I40" s="79">
        <v>5.6394675925925926E-4</v>
      </c>
      <c r="J40" s="79">
        <f>K40-I40</f>
        <v>2.5413194444444441E-4</v>
      </c>
      <c r="K40" s="79">
        <v>8.1807870370370368E-4</v>
      </c>
      <c r="L40" s="80">
        <f>L19/((K40*24))</f>
        <v>50.932344868566254</v>
      </c>
      <c r="M40" s="87"/>
      <c r="N40" s="82"/>
      <c r="P40" s="92"/>
    </row>
    <row r="41" spans="1:16" s="91" customFormat="1" ht="22" customHeight="1" x14ac:dyDescent="0.35">
      <c r="A41" s="85"/>
      <c r="B41" s="90">
        <v>24</v>
      </c>
      <c r="C41" s="76" t="str">
        <f>VLOOKUP(B41,[1]Список!$A$1:$F$571,2,0)</f>
        <v>дог №52821</v>
      </c>
      <c r="D41" s="77" t="str">
        <f>VLOOKUP(B41,[1]Список!$A$1:$F$571,3,0)</f>
        <v>БОРДОНОС Ярослав Дмитриевич</v>
      </c>
      <c r="E41" s="78">
        <f>VLOOKUP(B41,[1]Список!$A$1:$F$571,4,0)</f>
        <v>40427</v>
      </c>
      <c r="F41" s="76" t="str">
        <f>VLOOKUP(B41,[1]Список!$A$1:$F$571,5,0)</f>
        <v>1 сп.р.</v>
      </c>
      <c r="G41" s="76" t="str">
        <f>VLOOKUP(B41,[1]Список!$A$1:$F$571,6,0)</f>
        <v>Тульская область</v>
      </c>
      <c r="H41" s="79">
        <v>3.0788194444444445E-4</v>
      </c>
      <c r="I41" s="79">
        <v>5.6394675925925926E-4</v>
      </c>
      <c r="J41" s="79">
        <f>K41-I41</f>
        <v>2.5413194444444441E-4</v>
      </c>
      <c r="K41" s="79">
        <v>8.1807870370370368E-4</v>
      </c>
      <c r="L41" s="80">
        <f>L19/((K41*24))</f>
        <v>50.932344868566254</v>
      </c>
      <c r="M41" s="81"/>
      <c r="N41" s="82"/>
      <c r="P41" s="92"/>
    </row>
    <row r="42" spans="1:16" s="91" customFormat="1" ht="22" customHeight="1" x14ac:dyDescent="0.35">
      <c r="A42" s="88"/>
      <c r="B42" s="90"/>
      <c r="C42" s="76"/>
      <c r="D42" s="77"/>
      <c r="E42" s="78"/>
      <c r="F42" s="76"/>
      <c r="G42" s="76"/>
      <c r="H42" s="79"/>
      <c r="I42" s="79"/>
      <c r="J42" s="79"/>
      <c r="K42" s="79"/>
      <c r="L42" s="80"/>
      <c r="M42" s="81"/>
      <c r="N42" s="82"/>
      <c r="P42" s="92"/>
    </row>
    <row r="43" spans="1:16" s="91" customFormat="1" ht="22" customHeight="1" x14ac:dyDescent="0.35">
      <c r="A43" s="84">
        <v>6</v>
      </c>
      <c r="B43" s="90">
        <v>98</v>
      </c>
      <c r="C43" s="76" t="str">
        <f>VLOOKUP(B43,[1]Список!$A$1:$F$571,2,0)</f>
        <v>101 553 245 65</v>
      </c>
      <c r="D43" s="77" t="str">
        <f>VLOOKUP(B43,[1]Список!$A$1:$F$571,3,0)</f>
        <v>ПУХОВ Иван Александрович</v>
      </c>
      <c r="E43" s="78">
        <f>VLOOKUP(B43,[1]Список!$A$1:$F$571,4,0)</f>
        <v>40206</v>
      </c>
      <c r="F43" s="76" t="str">
        <f>VLOOKUP(B43,[1]Список!$A$1:$F$571,5,0)</f>
        <v>1 сп.р.</v>
      </c>
      <c r="G43" s="76" t="str">
        <f>VLOOKUP(B43,[1]Список!$A$1:$F$571,6,0)</f>
        <v>Санкт-Петербург</v>
      </c>
      <c r="H43" s="79">
        <v>2.9104166666666672E-4</v>
      </c>
      <c r="I43" s="79">
        <v>5.4421296296296303E-4</v>
      </c>
      <c r="J43" s="79">
        <f>K43-I43</f>
        <v>2.7847222222222227E-4</v>
      </c>
      <c r="K43" s="79">
        <v>8.226851851851853E-4</v>
      </c>
      <c r="L43" s="80">
        <f>L19/((K43*24))</f>
        <v>50.647158131682609</v>
      </c>
      <c r="M43" s="81"/>
      <c r="N43" s="82"/>
    </row>
    <row r="44" spans="1:16" s="91" customFormat="1" ht="22" customHeight="1" x14ac:dyDescent="0.35">
      <c r="A44" s="84"/>
      <c r="B44" s="90">
        <v>93</v>
      </c>
      <c r="C44" s="76" t="str">
        <f>VLOOKUP(B44,[1]Список!$A$1:$F$571,2,0)</f>
        <v>101 553 234 54</v>
      </c>
      <c r="D44" s="77" t="str">
        <f>VLOOKUP(B44,[1]Список!$A$1:$F$571,3,0)</f>
        <v>ДВОЙНИКОВ Вадим Денисович</v>
      </c>
      <c r="E44" s="78">
        <f>VLOOKUP(B44,[1]Список!$A$1:$F$571,4,0)</f>
        <v>40252</v>
      </c>
      <c r="F44" s="76" t="str">
        <f>VLOOKUP(B44,[1]Список!$A$1:$F$571,5,0)</f>
        <v>1 сп.р.</v>
      </c>
      <c r="G44" s="76" t="str">
        <f>VLOOKUP(B44,[1]Список!$A$1:$F$571,6,0)</f>
        <v>Санкт-Петербург</v>
      </c>
      <c r="H44" s="79">
        <v>2.9104166666666672E-4</v>
      </c>
      <c r="I44" s="79">
        <v>5.4421296296296303E-4</v>
      </c>
      <c r="J44" s="79">
        <f>K44-I44</f>
        <v>2.7847222222222227E-4</v>
      </c>
      <c r="K44" s="79">
        <v>8.226851851851853E-4</v>
      </c>
      <c r="L44" s="80">
        <f>L19/((K44*24))</f>
        <v>50.647158131682609</v>
      </c>
      <c r="M44" s="87"/>
      <c r="N44" s="82"/>
      <c r="P44" s="93"/>
    </row>
    <row r="45" spans="1:16" s="91" customFormat="1" ht="22" customHeight="1" x14ac:dyDescent="0.35">
      <c r="A45" s="85"/>
      <c r="B45" s="90">
        <v>96</v>
      </c>
      <c r="C45" s="76" t="str">
        <f>VLOOKUP(B45,[1]Список!$A$1:$F$571,2,0)</f>
        <v>101 554 567 29</v>
      </c>
      <c r="D45" s="77" t="str">
        <f>VLOOKUP(B45,[1]Список!$A$1:$F$571,3,0)</f>
        <v>КОЗЫРЬ Александр Иванович</v>
      </c>
      <c r="E45" s="78">
        <f>VLOOKUP(B45,[1]Список!$A$1:$F$571,4,0)</f>
        <v>40311</v>
      </c>
      <c r="F45" s="76" t="str">
        <f>VLOOKUP(B45,[1]Список!$A$1:$F$571,5,0)</f>
        <v>1 сп.р.</v>
      </c>
      <c r="G45" s="76" t="str">
        <f>VLOOKUP(B45,[1]Список!$A$1:$F$571,6,0)</f>
        <v>Санкт-Петербург</v>
      </c>
      <c r="H45" s="79">
        <v>2.9104166666666672E-4</v>
      </c>
      <c r="I45" s="79">
        <v>5.4421296296296303E-4</v>
      </c>
      <c r="J45" s="79">
        <f>K45-I45</f>
        <v>2.7847222222222227E-4</v>
      </c>
      <c r="K45" s="79">
        <v>8.226851851851853E-4</v>
      </c>
      <c r="L45" s="80">
        <f>L19/((K45*24))</f>
        <v>50.647158131682609</v>
      </c>
      <c r="M45" s="87"/>
      <c r="N45" s="82"/>
    </row>
    <row r="46" spans="1:16" s="91" customFormat="1" ht="22" customHeight="1" x14ac:dyDescent="0.35">
      <c r="A46" s="88"/>
      <c r="B46" s="90"/>
      <c r="C46" s="76"/>
      <c r="D46" s="77"/>
      <c r="E46" s="78"/>
      <c r="F46" s="76"/>
      <c r="G46" s="76"/>
      <c r="H46" s="79"/>
      <c r="I46" s="79"/>
      <c r="J46" s="79"/>
      <c r="K46" s="79"/>
      <c r="L46" s="80"/>
      <c r="M46" s="87"/>
      <c r="N46" s="82"/>
    </row>
    <row r="47" spans="1:16" s="91" customFormat="1" ht="22" customHeight="1" x14ac:dyDescent="0.35">
      <c r="A47" s="84">
        <v>7</v>
      </c>
      <c r="B47" s="90">
        <v>4</v>
      </c>
      <c r="C47" s="76" t="str">
        <f>VLOOKUP(B47,[1]Список!$A$1:$F$571,2,0)</f>
        <v>101 549 436 39</v>
      </c>
      <c r="D47" s="77" t="str">
        <f>VLOOKUP(B47,[1]Список!$A$1:$F$571,3,0)</f>
        <v>АНОХИН Максим Владиславович</v>
      </c>
      <c r="E47" s="78">
        <f>VLOOKUP(B47,[1]Список!$A$1:$F$571,4,0)</f>
        <v>40569</v>
      </c>
      <c r="F47" s="76" t="str">
        <f>VLOOKUP(B47,[1]Список!$A$1:$F$571,5,0)</f>
        <v>1 сп.р.</v>
      </c>
      <c r="G47" s="76" t="str">
        <f>VLOOKUP(B47,[1]Список!$A$1:$F$571,6,0)</f>
        <v>Ростовская область</v>
      </c>
      <c r="H47" s="79">
        <v>2.9876157407407407E-4</v>
      </c>
      <c r="I47" s="79">
        <v>5.6871527777777769E-4</v>
      </c>
      <c r="J47" s="79">
        <f>K47-I47</f>
        <v>2.6807870370370375E-4</v>
      </c>
      <c r="K47" s="79">
        <v>8.3679398148148144E-4</v>
      </c>
      <c r="L47" s="80">
        <f>L19/((K47*24))</f>
        <v>49.793219823234068</v>
      </c>
      <c r="M47" s="81"/>
      <c r="N47" s="82"/>
    </row>
    <row r="48" spans="1:16" s="91" customFormat="1" ht="22" customHeight="1" x14ac:dyDescent="0.35">
      <c r="A48" s="84"/>
      <c r="B48" s="90">
        <v>7</v>
      </c>
      <c r="C48" s="76" t="str">
        <f>VLOOKUP(B48,[1]Список!$A$1:$F$571,2,0)</f>
        <v>101 495 261 87</v>
      </c>
      <c r="D48" s="77" t="str">
        <f>VLOOKUP(B48,[1]Список!$A$1:$F$571,3,0)</f>
        <v>РЕПИН Даниил Алексеевич</v>
      </c>
      <c r="E48" s="78">
        <f>VLOOKUP(B48,[1]Список!$A$1:$F$571,4,0)</f>
        <v>40515</v>
      </c>
      <c r="F48" s="76" t="str">
        <f>VLOOKUP(B48,[1]Список!$A$1:$F$571,5,0)</f>
        <v>1 сп.р.</v>
      </c>
      <c r="G48" s="76" t="str">
        <f>VLOOKUP(B48,[1]Список!$A$1:$F$571,6,0)</f>
        <v>Ростовская область</v>
      </c>
      <c r="H48" s="79">
        <v>2.9876157407407407E-4</v>
      </c>
      <c r="I48" s="79">
        <v>5.6871527777777769E-4</v>
      </c>
      <c r="J48" s="79">
        <f>K48-I48</f>
        <v>2.6807870370370375E-4</v>
      </c>
      <c r="K48" s="79">
        <v>8.3679398148148144E-4</v>
      </c>
      <c r="L48" s="80">
        <f>L19/((K48*24))</f>
        <v>49.793219823234068</v>
      </c>
      <c r="M48" s="81"/>
      <c r="N48" s="82"/>
    </row>
    <row r="49" spans="1:14" s="91" customFormat="1" ht="22" customHeight="1" x14ac:dyDescent="0.35">
      <c r="A49" s="84"/>
      <c r="B49" s="90">
        <v>6</v>
      </c>
      <c r="C49" s="76" t="str">
        <f>VLOOKUP(B49,[1]Список!$A$1:$F$571,2,0)</f>
        <v>101 440 983 32</v>
      </c>
      <c r="D49" s="77" t="str">
        <f>VLOOKUP(B49,[1]Список!$A$1:$F$571,3,0)</f>
        <v>ЧЕРВОННЫЙ Илья Максимович</v>
      </c>
      <c r="E49" s="78">
        <f>VLOOKUP(B49,[1]Список!$A$1:$F$571,4,0)</f>
        <v>40320</v>
      </c>
      <c r="F49" s="76" t="str">
        <f>VLOOKUP(B49,[1]Список!$A$1:$F$571,5,0)</f>
        <v>КМС</v>
      </c>
      <c r="G49" s="76" t="str">
        <f>VLOOKUP(B49,[1]Список!$A$1:$F$571,6,0)</f>
        <v>Ростовская область</v>
      </c>
      <c r="H49" s="79">
        <v>2.9876157407407407E-4</v>
      </c>
      <c r="I49" s="79">
        <v>5.6871527777777769E-4</v>
      </c>
      <c r="J49" s="79">
        <f>K49-I49</f>
        <v>2.6807870370370375E-4</v>
      </c>
      <c r="K49" s="79">
        <v>8.3679398148148144E-4</v>
      </c>
      <c r="L49" s="80">
        <f>L19/((K49*24))</f>
        <v>49.793219823234068</v>
      </c>
      <c r="M49" s="81"/>
      <c r="N49" s="82"/>
    </row>
    <row r="50" spans="1:14" s="91" customFormat="1" ht="22" customHeight="1" x14ac:dyDescent="0.35">
      <c r="A50" s="86"/>
      <c r="B50" s="90"/>
      <c r="C50" s="76"/>
      <c r="D50" s="77"/>
      <c r="E50" s="78"/>
      <c r="F50" s="76"/>
      <c r="G50" s="76"/>
      <c r="H50" s="79"/>
      <c r="I50" s="79"/>
      <c r="J50" s="79"/>
      <c r="K50" s="79"/>
      <c r="L50" s="80"/>
      <c r="M50" s="81"/>
      <c r="N50" s="82"/>
    </row>
    <row r="51" spans="1:14" s="91" customFormat="1" ht="22" customHeight="1" x14ac:dyDescent="0.35">
      <c r="A51" s="74">
        <v>8</v>
      </c>
      <c r="B51" s="90">
        <v>46</v>
      </c>
      <c r="C51" s="76" t="str">
        <f>VLOOKUP(B51,[1]Список!$A$1:$F$571,2,0)</f>
        <v>101 428 051 01</v>
      </c>
      <c r="D51" s="77" t="str">
        <f>VLOOKUP(B51,[1]Список!$A$1:$F$571,3,0)</f>
        <v>ШУКУРОВ Данил Ильдарович</v>
      </c>
      <c r="E51" s="78">
        <f>VLOOKUP(B51,[1]Список!$A$1:$F$571,4,0)</f>
        <v>40299</v>
      </c>
      <c r="F51" s="76" t="str">
        <f>VLOOKUP(B51,[1]Список!$A$1:$F$571,5,0)</f>
        <v>2 сп.р.</v>
      </c>
      <c r="G51" s="76" t="str">
        <f>VLOOKUP(B51,[1]Список!$A$1:$F$571,6,0)</f>
        <v>Москва</v>
      </c>
      <c r="H51" s="79">
        <v>2.9731481481481482E-4</v>
      </c>
      <c r="I51" s="79">
        <v>5.5687499999999997E-4</v>
      </c>
      <c r="J51" s="79">
        <f>K51-I51</f>
        <v>2.8284722222222231E-4</v>
      </c>
      <c r="K51" s="79">
        <v>8.3972222222222228E-4</v>
      </c>
      <c r="L51" s="80">
        <f>L19/((K51*24))</f>
        <v>49.61958319550115</v>
      </c>
      <c r="M51" s="87"/>
      <c r="N51" s="82"/>
    </row>
    <row r="52" spans="1:14" s="91" customFormat="1" ht="22" customHeight="1" x14ac:dyDescent="0.35">
      <c r="A52" s="84"/>
      <c r="B52" s="75">
        <v>72</v>
      </c>
      <c r="C52" s="76" t="str">
        <f>VLOOKUP(B52,[1]Список!$A$1:$F$571,2,0)</f>
        <v>101 424 051 75</v>
      </c>
      <c r="D52" s="77" t="str">
        <f>VLOOKUP(B52,[1]Список!$A$1:$F$571,3,0)</f>
        <v>ВАСИЛЬЕВ Роман Александрович</v>
      </c>
      <c r="E52" s="78">
        <f>VLOOKUP(B52,[1]Список!$A$1:$F$571,4,0)</f>
        <v>40971</v>
      </c>
      <c r="F52" s="76" t="str">
        <f>VLOOKUP(B52,[1]Список!$A$1:$F$571,5,0)</f>
        <v>2 сп.р.</v>
      </c>
      <c r="G52" s="76" t="str">
        <f>VLOOKUP(B52,[1]Список!$A$1:$F$571,6,0)</f>
        <v>Москва</v>
      </c>
      <c r="H52" s="79">
        <v>2.9731481481481482E-4</v>
      </c>
      <c r="I52" s="79">
        <v>5.5687499999999997E-4</v>
      </c>
      <c r="J52" s="79">
        <f>K52-I52</f>
        <v>2.8284722222222231E-4</v>
      </c>
      <c r="K52" s="79">
        <v>8.3972222222222228E-4</v>
      </c>
      <c r="L52" s="80">
        <f>L19/((K52*24))</f>
        <v>49.61958319550115</v>
      </c>
      <c r="M52" s="87"/>
      <c r="N52" s="94"/>
    </row>
    <row r="53" spans="1:14" s="91" customFormat="1" ht="22" customHeight="1" x14ac:dyDescent="0.35">
      <c r="A53" s="85"/>
      <c r="B53" s="75">
        <v>45</v>
      </c>
      <c r="C53" s="76" t="str">
        <f>VLOOKUP(B53,[1]Список!$A$1:$F$571,2,0)</f>
        <v>101 425 311 74</v>
      </c>
      <c r="D53" s="77" t="str">
        <f>VLOOKUP(B53,[1]Список!$A$1:$F$571,3,0)</f>
        <v>ШАШКОВ Андрей Дмитриевич</v>
      </c>
      <c r="E53" s="78">
        <f>VLOOKUP(B53,[1]Список!$A$1:$F$571,4,0)</f>
        <v>40425</v>
      </c>
      <c r="F53" s="76" t="str">
        <f>VLOOKUP(B53,[1]Список!$A$1:$F$571,5,0)</f>
        <v>1 сп.р.</v>
      </c>
      <c r="G53" s="76" t="str">
        <f>VLOOKUP(B53,[1]Список!$A$1:$F$571,6,0)</f>
        <v>Москва</v>
      </c>
      <c r="H53" s="79">
        <v>2.9731481481481482E-4</v>
      </c>
      <c r="I53" s="79">
        <v>5.5687499999999997E-4</v>
      </c>
      <c r="J53" s="79">
        <f>K53-I53</f>
        <v>2.8284722222222231E-4</v>
      </c>
      <c r="K53" s="79">
        <v>8.3972222222222228E-4</v>
      </c>
      <c r="L53" s="80">
        <f>L19/((K53*24))</f>
        <v>49.61958319550115</v>
      </c>
      <c r="M53" s="87"/>
      <c r="N53" s="94"/>
    </row>
    <row r="54" spans="1:14" s="91" customFormat="1" ht="22" customHeight="1" x14ac:dyDescent="0.35">
      <c r="A54" s="86"/>
      <c r="B54" s="75"/>
      <c r="C54" s="76"/>
      <c r="D54" s="77"/>
      <c r="E54" s="78"/>
      <c r="F54" s="76"/>
      <c r="G54" s="76"/>
      <c r="H54" s="79"/>
      <c r="I54" s="79"/>
      <c r="J54" s="79"/>
      <c r="K54" s="79"/>
      <c r="L54" s="80"/>
      <c r="M54" s="87"/>
      <c r="N54" s="94"/>
    </row>
    <row r="55" spans="1:14" s="91" customFormat="1" ht="22" customHeight="1" x14ac:dyDescent="0.35">
      <c r="A55" s="84">
        <v>9</v>
      </c>
      <c r="B55" s="75">
        <v>41</v>
      </c>
      <c r="C55" s="76" t="str">
        <f>VLOOKUP(B55,[1]Список!$A$1:$F$571,2,0)</f>
        <v>101 520 433 39</v>
      </c>
      <c r="D55" s="77" t="str">
        <f>VLOOKUP(B55,[1]Список!$A$1:$F$571,3,0)</f>
        <v>СМОЛЯК Ярослав Витальевич</v>
      </c>
      <c r="E55" s="78">
        <f>VLOOKUP(B55,[1]Список!$A$1:$F$571,4,0)</f>
        <v>40165</v>
      </c>
      <c r="F55" s="76" t="str">
        <f>VLOOKUP(B55,[1]Список!$A$1:$F$571,5,0)</f>
        <v>1 сп.р.</v>
      </c>
      <c r="G55" s="76" t="str">
        <f>VLOOKUP(B55,[1]Список!$A$1:$F$571,6,0)</f>
        <v>Москва</v>
      </c>
      <c r="H55" s="79">
        <v>3.0532407407407407E-4</v>
      </c>
      <c r="I55" s="79">
        <v>5.7120370370370365E-4</v>
      </c>
      <c r="J55" s="79">
        <f>K55-I55</f>
        <v>2.695370370370371E-4</v>
      </c>
      <c r="K55" s="79">
        <v>8.4074074074074075E-4</v>
      </c>
      <c r="L55" s="80">
        <f>L19/((K55*24))</f>
        <v>49.559471365638771</v>
      </c>
      <c r="M55" s="87"/>
      <c r="N55" s="94"/>
    </row>
    <row r="56" spans="1:14" s="91" customFormat="1" ht="22" customHeight="1" x14ac:dyDescent="0.35">
      <c r="A56" s="84"/>
      <c r="B56" s="75">
        <v>69</v>
      </c>
      <c r="C56" s="76" t="str">
        <f>VLOOKUP(B56,[1]Список!$A$1:$F$571,2,0)</f>
        <v>101 387 590 86</v>
      </c>
      <c r="D56" s="77" t="str">
        <f>VLOOKUP(B56,[1]Список!$A$1:$F$571,3,0)</f>
        <v>СУШКО Илья Владимирович</v>
      </c>
      <c r="E56" s="78">
        <f>VLOOKUP(B56,[1]Список!$A$1:$F$571,4,0)</f>
        <v>39814</v>
      </c>
      <c r="F56" s="76" t="str">
        <f>VLOOKUP(B56,[1]Список!$A$1:$F$571,5,0)</f>
        <v>КМС</v>
      </c>
      <c r="G56" s="76" t="str">
        <f>VLOOKUP(B56,[1]Список!$A$1:$F$571,6,0)</f>
        <v>Москва</v>
      </c>
      <c r="H56" s="79">
        <v>3.0532407407407407E-4</v>
      </c>
      <c r="I56" s="79">
        <v>5.7120370370370365E-4</v>
      </c>
      <c r="J56" s="79">
        <f>K56-I56</f>
        <v>2.695370370370371E-4</v>
      </c>
      <c r="K56" s="79">
        <v>8.4074074074074075E-4</v>
      </c>
      <c r="L56" s="80">
        <f>L19/((K56*24))</f>
        <v>49.559471365638771</v>
      </c>
      <c r="M56" s="87"/>
      <c r="N56" s="94"/>
    </row>
    <row r="57" spans="1:14" s="91" customFormat="1" ht="22" customHeight="1" x14ac:dyDescent="0.35">
      <c r="A57" s="85"/>
      <c r="B57" s="75">
        <v>73</v>
      </c>
      <c r="C57" s="76" t="str">
        <f>VLOOKUP(B57,[1]Список!$A$1:$F$571,2,0)</f>
        <v>101 516 043 14</v>
      </c>
      <c r="D57" s="77" t="str">
        <f>VLOOKUP(B57,[1]Список!$A$1:$F$571,3,0)</f>
        <v>ШАШЕНОК Александр Васильевич</v>
      </c>
      <c r="E57" s="78">
        <f>VLOOKUP(B57,[1]Список!$A$1:$F$571,4,0)</f>
        <v>40816</v>
      </c>
      <c r="F57" s="76" t="str">
        <f>VLOOKUP(B57,[1]Список!$A$1:$F$571,5,0)</f>
        <v>2 сп.р.</v>
      </c>
      <c r="G57" s="76" t="str">
        <f>VLOOKUP(B57,[1]Список!$A$1:$F$571,6,0)</f>
        <v>Москва</v>
      </c>
      <c r="H57" s="79">
        <v>3.0532407407407407E-4</v>
      </c>
      <c r="I57" s="79">
        <v>5.7120370370370365E-4</v>
      </c>
      <c r="J57" s="79">
        <f>K57-I57</f>
        <v>2.695370370370371E-4</v>
      </c>
      <c r="K57" s="79">
        <v>8.4074074074074075E-4</v>
      </c>
      <c r="L57" s="80">
        <f>L19/((K57*24))</f>
        <v>49.559471365638771</v>
      </c>
      <c r="M57" s="87"/>
      <c r="N57" s="94"/>
    </row>
    <row r="58" spans="1:14" s="91" customFormat="1" ht="22" customHeight="1" x14ac:dyDescent="0.35">
      <c r="A58" s="95"/>
      <c r="B58" s="75"/>
      <c r="C58" s="76"/>
      <c r="D58" s="77"/>
      <c r="E58" s="78"/>
      <c r="F58" s="76"/>
      <c r="G58" s="76"/>
      <c r="H58" s="79"/>
      <c r="I58" s="79"/>
      <c r="J58" s="79"/>
      <c r="K58" s="79"/>
      <c r="L58" s="80"/>
      <c r="M58" s="87"/>
      <c r="N58" s="94"/>
    </row>
    <row r="59" spans="1:14" s="91" customFormat="1" ht="22" customHeight="1" x14ac:dyDescent="0.35">
      <c r="A59" s="74">
        <v>10</v>
      </c>
      <c r="B59" s="75">
        <v>51</v>
      </c>
      <c r="C59" s="76" t="str">
        <f>VLOOKUP(B59,[1]Список!$A$1:$F$571,2,0)</f>
        <v>101 373 810 80</v>
      </c>
      <c r="D59" s="77" t="str">
        <f>VLOOKUP(B59,[1]Список!$A$1:$F$571,3,0)</f>
        <v>БЕЛОЗЕРЦЕВ Александр Викторович</v>
      </c>
      <c r="E59" s="78">
        <f>VLOOKUP(B59,[1]Список!$A$1:$F$571,4,0)</f>
        <v>40518</v>
      </c>
      <c r="F59" s="76" t="str">
        <f>VLOOKUP(B59,[1]Список!$A$1:$F$571,5,0)</f>
        <v>2 сп.р.</v>
      </c>
      <c r="G59" s="76" t="e">
        <f>VLOOKUP(B59,[1]Список!$A$1:$F$571,6,0)</f>
        <v>#NAME?</v>
      </c>
      <c r="H59" s="79">
        <v>3.1437499999999998E-4</v>
      </c>
      <c r="I59" s="79">
        <v>5.7184027777777778E-4</v>
      </c>
      <c r="J59" s="79">
        <f>K59-I59</f>
        <v>2.7091435185185183E-4</v>
      </c>
      <c r="K59" s="79">
        <v>8.427546296296296E-4</v>
      </c>
      <c r="L59" s="80">
        <f>L19/((K59*24))</f>
        <v>49.441041557942157</v>
      </c>
      <c r="M59" s="81"/>
      <c r="N59" s="94"/>
    </row>
    <row r="60" spans="1:14" s="91" customFormat="1" ht="22" customHeight="1" x14ac:dyDescent="0.35">
      <c r="A60" s="84"/>
      <c r="B60" s="75">
        <v>55</v>
      </c>
      <c r="C60" s="76" t="str">
        <f>VLOOKUP(B60,[1]Список!$A$1:$F$571,2,0)</f>
        <v>101 515 302 49</v>
      </c>
      <c r="D60" s="77" t="str">
        <f>VLOOKUP(B60,[1]Список!$A$1:$F$571,3,0)</f>
        <v>ГАЗИЗОВ Тимур Алексеевич</v>
      </c>
      <c r="E60" s="78">
        <f>VLOOKUP(B60,[1]Список!$A$1:$F$571,4,0)</f>
        <v>40211</v>
      </c>
      <c r="F60" s="76" t="str">
        <f>VLOOKUP(B60,[1]Список!$A$1:$F$571,5,0)</f>
        <v>1 сп.р.</v>
      </c>
      <c r="G60" s="76" t="str">
        <f>VLOOKUP(B60,[1]Список!$A$1:$F$571,6,0)</f>
        <v>Москва</v>
      </c>
      <c r="H60" s="79">
        <v>3.1437499999999998E-4</v>
      </c>
      <c r="I60" s="79">
        <v>5.7184027777777778E-4</v>
      </c>
      <c r="J60" s="79">
        <f>K60-I60</f>
        <v>2.7091435185185183E-4</v>
      </c>
      <c r="K60" s="79">
        <v>8.427546296296296E-4</v>
      </c>
      <c r="L60" s="80">
        <f>L19/((K60*24))</f>
        <v>49.441041557942157</v>
      </c>
      <c r="M60" s="87"/>
      <c r="N60" s="94"/>
    </row>
    <row r="61" spans="1:14" s="91" customFormat="1" ht="22" customHeight="1" x14ac:dyDescent="0.35">
      <c r="A61" s="85"/>
      <c r="B61" s="75">
        <v>57</v>
      </c>
      <c r="C61" s="76" t="str">
        <f>VLOOKUP(B61,[1]Список!$A$1:$F$571,2,0)</f>
        <v>101 373 709 76</v>
      </c>
      <c r="D61" s="77" t="str">
        <f>VLOOKUP(B61,[1]Список!$A$1:$F$571,3,0)</f>
        <v>ИЗОТОВ Алексей Павлович</v>
      </c>
      <c r="E61" s="78">
        <f>VLOOKUP(B61,[1]Список!$A$1:$F$571,4,0)</f>
        <v>40449</v>
      </c>
      <c r="F61" s="76" t="str">
        <f>VLOOKUP(B61,[1]Список!$A$1:$F$571,5,0)</f>
        <v>3 сп.р.</v>
      </c>
      <c r="G61" s="76" t="str">
        <f>VLOOKUP(B61,[1]Список!$A$1:$F$571,6,0)</f>
        <v>Москва</v>
      </c>
      <c r="H61" s="79">
        <v>3.1437499999999998E-4</v>
      </c>
      <c r="I61" s="79">
        <v>5.7184027777777778E-4</v>
      </c>
      <c r="J61" s="79">
        <f>K61-I61</f>
        <v>2.7091435185185183E-4</v>
      </c>
      <c r="K61" s="79">
        <v>8.427546296296296E-4</v>
      </c>
      <c r="L61" s="80">
        <f>L19/((K61*24))</f>
        <v>49.441041557942157</v>
      </c>
      <c r="M61" s="87"/>
      <c r="N61" s="94"/>
    </row>
    <row r="62" spans="1:14" s="91" customFormat="1" ht="22" customHeight="1" x14ac:dyDescent="0.35">
      <c r="A62" s="88"/>
      <c r="B62" s="75"/>
      <c r="C62" s="76"/>
      <c r="D62" s="77"/>
      <c r="E62" s="78"/>
      <c r="F62" s="76"/>
      <c r="G62" s="76"/>
      <c r="H62" s="79"/>
      <c r="I62" s="79"/>
      <c r="J62" s="79"/>
      <c r="K62" s="79"/>
      <c r="L62" s="80"/>
      <c r="M62" s="87"/>
      <c r="N62" s="94"/>
    </row>
    <row r="63" spans="1:14" s="91" customFormat="1" ht="22" customHeight="1" x14ac:dyDescent="0.35">
      <c r="A63" s="84">
        <v>11</v>
      </c>
      <c r="B63" s="75">
        <v>94</v>
      </c>
      <c r="C63" s="76" t="str">
        <f>VLOOKUP(B63,[1]Список!$A$1:$F$571,2,0)</f>
        <v>101 422 936 27</v>
      </c>
      <c r="D63" s="77" t="str">
        <f>VLOOKUP(B63,[1]Список!$A$1:$F$571,3,0)</f>
        <v>ЛЕОНТЬЕВ Кирилл Александрович</v>
      </c>
      <c r="E63" s="78">
        <f>VLOOKUP(B63,[1]Список!$A$1:$F$571,4,0)</f>
        <v>40332</v>
      </c>
      <c r="F63" s="76" t="str">
        <f>VLOOKUP(B63,[1]Список!$A$1:$F$571,5,0)</f>
        <v>1 сп.р.</v>
      </c>
      <c r="G63" s="76" t="str">
        <f>VLOOKUP(B63,[1]Список!$A$1:$F$571,6,0)</f>
        <v>Санкт-Петербург</v>
      </c>
      <c r="H63" s="79">
        <v>2.9570601851851855E-4</v>
      </c>
      <c r="I63" s="79">
        <v>5.6302083333333345E-4</v>
      </c>
      <c r="J63" s="79">
        <f>K63-I63</f>
        <v>2.841898148148147E-4</v>
      </c>
      <c r="K63" s="79">
        <v>8.4721064814814815E-4</v>
      </c>
      <c r="L63" s="80">
        <f>L19/((K63*24))</f>
        <v>49.180999740433613</v>
      </c>
      <c r="M63" s="87"/>
      <c r="N63" s="94"/>
    </row>
    <row r="64" spans="1:14" s="91" customFormat="1" ht="22" customHeight="1" x14ac:dyDescent="0.35">
      <c r="A64" s="84"/>
      <c r="B64" s="75">
        <v>100</v>
      </c>
      <c r="C64" s="76" t="str">
        <f>VLOOKUP(B64,[1]Список!$A$1:$F$571,2,0)</f>
        <v>101 595 493 21</v>
      </c>
      <c r="D64" s="77" t="str">
        <f>VLOOKUP(B64,[1]Список!$A$1:$F$571,3,0)</f>
        <v>СОЛОДУХА Матвей Леонидович</v>
      </c>
      <c r="E64" s="78">
        <f>VLOOKUP(B64,[1]Список!$A$1:$F$571,4,0)</f>
        <v>40387</v>
      </c>
      <c r="F64" s="76" t="str">
        <f>VLOOKUP(B64,[1]Список!$A$1:$F$571,5,0)</f>
        <v>1 сп.р.</v>
      </c>
      <c r="G64" s="76" t="str">
        <f>VLOOKUP(B64,[1]Список!$A$1:$F$571,6,0)</f>
        <v>Санкт-Петербург</v>
      </c>
      <c r="H64" s="79">
        <v>2.9570601851851855E-4</v>
      </c>
      <c r="I64" s="79">
        <v>5.6302083333333345E-4</v>
      </c>
      <c r="J64" s="79">
        <f>K64-I64</f>
        <v>2.841898148148147E-4</v>
      </c>
      <c r="K64" s="79">
        <v>8.4721064814814815E-4</v>
      </c>
      <c r="L64" s="80">
        <f>L19/((K64*24))</f>
        <v>49.180999740433613</v>
      </c>
      <c r="M64" s="87"/>
      <c r="N64" s="94"/>
    </row>
    <row r="65" spans="1:16" s="91" customFormat="1" ht="22" customHeight="1" x14ac:dyDescent="0.35">
      <c r="A65" s="85"/>
      <c r="B65" s="75">
        <v>97</v>
      </c>
      <c r="C65" s="76" t="str">
        <f>VLOOKUP(B65,[1]Список!$A$1:$F$571,2,0)</f>
        <v>101 483 811 83</v>
      </c>
      <c r="D65" s="77" t="str">
        <f>VLOOKUP(B65,[1]Список!$A$1:$F$571,3,0)</f>
        <v>ШЕВЦОВ Максим Сергеевич</v>
      </c>
      <c r="E65" s="78">
        <f>VLOOKUP(B65,[1]Список!$A$1:$F$571,4,0)</f>
        <v>40438</v>
      </c>
      <c r="F65" s="76" t="str">
        <f>VLOOKUP(B65,[1]Список!$A$1:$F$571,5,0)</f>
        <v>1 сп.р.</v>
      </c>
      <c r="G65" s="76" t="str">
        <f>VLOOKUP(B65,[1]Список!$A$1:$F$571,6,0)</f>
        <v>Санкт-Петербург</v>
      </c>
      <c r="H65" s="79">
        <v>2.9570601851851855E-4</v>
      </c>
      <c r="I65" s="79">
        <v>5.6302083333333345E-4</v>
      </c>
      <c r="J65" s="79">
        <f>K65-I65</f>
        <v>2.841898148148147E-4</v>
      </c>
      <c r="K65" s="79">
        <v>8.4721064814814815E-4</v>
      </c>
      <c r="L65" s="80">
        <f>L19/((K65*24))</f>
        <v>49.180999740433613</v>
      </c>
      <c r="M65" s="87"/>
      <c r="N65" s="94"/>
    </row>
    <row r="66" spans="1:16" s="91" customFormat="1" ht="22" customHeight="1" x14ac:dyDescent="0.35">
      <c r="A66" s="88"/>
      <c r="B66" s="75"/>
      <c r="C66" s="76"/>
      <c r="D66" s="77"/>
      <c r="E66" s="78"/>
      <c r="F66" s="76"/>
      <c r="G66" s="76"/>
      <c r="H66" s="79"/>
      <c r="I66" s="79"/>
      <c r="J66" s="79"/>
      <c r="K66" s="79"/>
      <c r="L66" s="80"/>
      <c r="M66" s="87"/>
      <c r="N66" s="94"/>
    </row>
    <row r="67" spans="1:16" s="91" customFormat="1" ht="22" customHeight="1" x14ac:dyDescent="0.35">
      <c r="A67" s="96">
        <v>12</v>
      </c>
      <c r="B67" s="75">
        <v>108</v>
      </c>
      <c r="C67" s="76" t="str">
        <f>VLOOKUP(B67,[1]Список!$A$1:$F$571,2,0)</f>
        <v>101 417 819 51</v>
      </c>
      <c r="D67" s="77" t="str">
        <f>VLOOKUP(B67,[1]Список!$A$1:$F$571,3,0)</f>
        <v>ПЛИТАРАК Андрей Сергеевич</v>
      </c>
      <c r="E67" s="78">
        <f>VLOOKUP(B67,[1]Список!$A$1:$F$571,4,0)</f>
        <v>39869</v>
      </c>
      <c r="F67" s="76" t="str">
        <f>VLOOKUP(B67,[1]Список!$A$1:$F$571,5,0)</f>
        <v>1 сп.р.</v>
      </c>
      <c r="G67" s="76" t="str">
        <f>VLOOKUP(B67,[1]Список!$A$1:$F$571,6,0)</f>
        <v>Московская область</v>
      </c>
      <c r="H67" s="79">
        <v>3.1959490740740738E-4</v>
      </c>
      <c r="I67" s="79">
        <v>5.8596064814814817E-4</v>
      </c>
      <c r="J67" s="79">
        <f>K67-I67</f>
        <v>2.6550925925925928E-4</v>
      </c>
      <c r="K67" s="79">
        <v>8.5146990740740745E-4</v>
      </c>
      <c r="L67" s="80">
        <f>L19/((K67*24))</f>
        <v>48.934984435956338</v>
      </c>
      <c r="M67" s="81"/>
      <c r="N67" s="94"/>
    </row>
    <row r="68" spans="1:16" s="91" customFormat="1" ht="22" customHeight="1" x14ac:dyDescent="0.35">
      <c r="A68" s="96"/>
      <c r="B68" s="75">
        <v>106</v>
      </c>
      <c r="C68" s="76" t="str">
        <f>VLOOKUP(B68,[1]Список!$A$1:$F$571,2,0)</f>
        <v>101 515 313 60</v>
      </c>
      <c r="D68" s="77" t="str">
        <f>VLOOKUP(B68,[1]Список!$A$1:$F$571,3,0)</f>
        <v>РЕШЕТНИКОВ Тимофей Сергеевич</v>
      </c>
      <c r="E68" s="78">
        <f>VLOOKUP(B68,[1]Список!$A$1:$F$571,4,0)</f>
        <v>40291</v>
      </c>
      <c r="F68" s="76" t="str">
        <f>VLOOKUP(B68,[1]Список!$A$1:$F$571,5,0)</f>
        <v>2 сп.р.</v>
      </c>
      <c r="G68" s="76" t="str">
        <f>VLOOKUP(B68,[1]Список!$A$1:$F$571,6,0)</f>
        <v>Московская область</v>
      </c>
      <c r="H68" s="79">
        <v>3.1959490740740738E-4</v>
      </c>
      <c r="I68" s="79">
        <v>5.8596064814814817E-4</v>
      </c>
      <c r="J68" s="79">
        <f>K68-I68</f>
        <v>2.6550925925925928E-4</v>
      </c>
      <c r="K68" s="79">
        <v>8.5146990740740745E-4</v>
      </c>
      <c r="L68" s="80">
        <f>L19/((K68*24))</f>
        <v>48.934984435956338</v>
      </c>
      <c r="M68" s="81"/>
      <c r="N68" s="94"/>
    </row>
    <row r="69" spans="1:16" s="91" customFormat="1" ht="22" customHeight="1" x14ac:dyDescent="0.35">
      <c r="A69" s="96"/>
      <c r="B69" s="75">
        <v>107</v>
      </c>
      <c r="C69" s="76" t="str">
        <f>VLOOKUP(B69,[1]Список!$A$1:$F$571,2,0)</f>
        <v>101 516 055 26</v>
      </c>
      <c r="D69" s="77" t="str">
        <f>VLOOKUP(B69,[1]Список!$A$1:$F$571,3,0)</f>
        <v>ВИНОГРАДОВ Никита Александрович</v>
      </c>
      <c r="E69" s="78">
        <f>VLOOKUP(B69,[1]Список!$A$1:$F$571,4,0)</f>
        <v>40381</v>
      </c>
      <c r="F69" s="76" t="str">
        <f>VLOOKUP(B69,[1]Список!$A$1:$F$571,5,0)</f>
        <v>1 сп.р.</v>
      </c>
      <c r="G69" s="76" t="str">
        <f>VLOOKUP(B69,[1]Список!$A$1:$F$571,6,0)</f>
        <v>Московская область</v>
      </c>
      <c r="H69" s="79">
        <v>3.1959490740740738E-4</v>
      </c>
      <c r="I69" s="79">
        <v>5.8596064814814817E-4</v>
      </c>
      <c r="J69" s="79">
        <f>K69-I69</f>
        <v>2.6550925925925928E-4</v>
      </c>
      <c r="K69" s="79">
        <v>8.5146990740740745E-4</v>
      </c>
      <c r="L69" s="80">
        <f>L19/((K69*24))</f>
        <v>48.934984435956338</v>
      </c>
      <c r="M69" s="81"/>
      <c r="N69" s="94"/>
    </row>
    <row r="70" spans="1:16" s="91" customFormat="1" ht="22" customHeight="1" x14ac:dyDescent="0.35">
      <c r="A70" s="89"/>
      <c r="B70" s="75"/>
      <c r="C70" s="76"/>
      <c r="D70" s="77"/>
      <c r="E70" s="78"/>
      <c r="F70" s="76"/>
      <c r="G70" s="76"/>
      <c r="H70" s="79"/>
      <c r="I70" s="79"/>
      <c r="J70" s="79"/>
      <c r="K70" s="79"/>
      <c r="L70" s="80"/>
      <c r="M70" s="81"/>
      <c r="N70" s="94"/>
    </row>
    <row r="71" spans="1:16" s="91" customFormat="1" ht="22" customHeight="1" x14ac:dyDescent="0.35">
      <c r="A71" s="74">
        <v>13</v>
      </c>
      <c r="B71" s="75">
        <v>88</v>
      </c>
      <c r="C71" s="76" t="str">
        <f>VLOOKUP(B71,[1]Список!$A$1:$F$571,2,0)</f>
        <v>101 370 614 85</v>
      </c>
      <c r="D71" s="77" t="str">
        <f>VLOOKUP(B71,[1]Список!$A$1:$F$571,3,0)</f>
        <v>ЛЕОНОВ Степан Антонович</v>
      </c>
      <c r="E71" s="78">
        <f>VLOOKUP(B71,[1]Список!$A$1:$F$571,4,0)</f>
        <v>40480</v>
      </c>
      <c r="F71" s="76" t="str">
        <f>VLOOKUP(B71,[1]Список!$A$1:$F$571,5,0)</f>
        <v>КМС</v>
      </c>
      <c r="G71" s="76" t="str">
        <f>VLOOKUP(B71,[1]Список!$A$1:$F$571,6,0)</f>
        <v>Кемеровская область-Кузбасс</v>
      </c>
      <c r="H71" s="79">
        <v>3.2887731481481478E-4</v>
      </c>
      <c r="I71" s="79">
        <v>6.2304398148148147E-4</v>
      </c>
      <c r="J71" s="79">
        <f>K71-I71</f>
        <v>2.5751157407407407E-4</v>
      </c>
      <c r="K71" s="79">
        <v>8.8055555555555554E-4</v>
      </c>
      <c r="L71" s="80">
        <f>L19/((K71*24))</f>
        <v>47.318611987381701</v>
      </c>
      <c r="M71" s="87"/>
      <c r="N71" s="94"/>
    </row>
    <row r="72" spans="1:16" s="91" customFormat="1" ht="22" customHeight="1" x14ac:dyDescent="0.35">
      <c r="A72" s="84"/>
      <c r="B72" s="75">
        <v>89</v>
      </c>
      <c r="C72" s="76" t="str">
        <f>VLOOKUP(B72,[1]Список!$A$1:$F$571,2,0)</f>
        <v>101 548 293 60</v>
      </c>
      <c r="D72" s="77" t="str">
        <f>VLOOKUP(B72,[1]Список!$A$1:$F$571,3,0)</f>
        <v xml:space="preserve">ДОБРОСОЦКИЙ Богдан Святославович       </v>
      </c>
      <c r="E72" s="78">
        <f>VLOOKUP(B72,[1]Список!$A$1:$F$571,4,0)</f>
        <v>41247</v>
      </c>
      <c r="F72" s="76" t="str">
        <f>VLOOKUP(B72,[1]Список!$A$1:$F$571,5,0)</f>
        <v>2 сп.р.</v>
      </c>
      <c r="G72" s="76" t="str">
        <f>VLOOKUP(B72,[1]Список!$A$1:$F$571,6,0)</f>
        <v>Воронежская область</v>
      </c>
      <c r="H72" s="79">
        <v>3.2887731481481478E-4</v>
      </c>
      <c r="I72" s="79">
        <v>6.2304398148148147E-4</v>
      </c>
      <c r="J72" s="79">
        <f>K72-I72</f>
        <v>2.5751157407407407E-4</v>
      </c>
      <c r="K72" s="79">
        <v>8.8055555555555554E-4</v>
      </c>
      <c r="L72" s="80">
        <f>L19/((K72*24))</f>
        <v>47.318611987381701</v>
      </c>
      <c r="M72" s="87"/>
      <c r="N72" s="94"/>
    </row>
    <row r="73" spans="1:16" s="91" customFormat="1" ht="22" customHeight="1" x14ac:dyDescent="0.35">
      <c r="A73" s="85"/>
      <c r="B73" s="75">
        <v>90</v>
      </c>
      <c r="C73" s="76" t="str">
        <f>VLOOKUP(B73,[1]Список!$A$1:$F$571,2,0)</f>
        <v>101 548 126 87</v>
      </c>
      <c r="D73" s="77" t="str">
        <f>VLOOKUP(B73,[1]Список!$A$1:$F$571,3,0)</f>
        <v xml:space="preserve">АСТАФУРОВ Иван  Владиславович              </v>
      </c>
      <c r="E73" s="78">
        <f>VLOOKUP(B73,[1]Список!$A$1:$F$571,4,0)</f>
        <v>41009</v>
      </c>
      <c r="F73" s="76" t="str">
        <f>VLOOKUP(B73,[1]Список!$A$1:$F$571,5,0)</f>
        <v>2 сп.р.</v>
      </c>
      <c r="G73" s="76" t="str">
        <f>VLOOKUP(B73,[1]Список!$A$1:$F$571,6,0)</f>
        <v>Воронежская область</v>
      </c>
      <c r="H73" s="79">
        <v>3.2887731481481478E-4</v>
      </c>
      <c r="I73" s="79">
        <v>6.2304398148148147E-4</v>
      </c>
      <c r="J73" s="79">
        <f>K73-I73</f>
        <v>2.5751157407407407E-4</v>
      </c>
      <c r="K73" s="79">
        <v>8.8055555555555554E-4</v>
      </c>
      <c r="L73" s="80">
        <f>L19/((K73*24))</f>
        <v>47.318611987381701</v>
      </c>
      <c r="M73" s="97"/>
      <c r="N73" s="94"/>
    </row>
    <row r="74" spans="1:16" s="91" customFormat="1" ht="22" customHeight="1" x14ac:dyDescent="0.35">
      <c r="A74" s="89"/>
      <c r="B74" s="75"/>
      <c r="C74" s="76"/>
      <c r="D74" s="77"/>
      <c r="E74" s="78"/>
      <c r="F74" s="76"/>
      <c r="G74" s="76"/>
      <c r="H74" s="79"/>
      <c r="I74" s="79"/>
      <c r="J74" s="79"/>
      <c r="K74" s="79"/>
      <c r="L74" s="80"/>
      <c r="M74" s="97"/>
      <c r="N74" s="94"/>
    </row>
    <row r="75" spans="1:16" s="91" customFormat="1" ht="22" customHeight="1" x14ac:dyDescent="0.35">
      <c r="A75" s="74">
        <v>14</v>
      </c>
      <c r="B75" s="75">
        <v>29</v>
      </c>
      <c r="C75" s="76" t="str">
        <f>VLOOKUP(B75,[1]Список!$A$1:$F$571,2,0)</f>
        <v>101 519 537 16</v>
      </c>
      <c r="D75" s="77" t="str">
        <f>VLOOKUP(B75,[1]Список!$A$1:$F$571,3,0)</f>
        <v>КУЗНЕЦОВ Григорий Дмитриевич</v>
      </c>
      <c r="E75" s="78">
        <f>VLOOKUP(B75,[1]Список!$A$1:$F$571,4,0)</f>
        <v>40562</v>
      </c>
      <c r="F75" s="76" t="str">
        <f>VLOOKUP(B75,[1]Список!$A$1:$F$571,5,0)</f>
        <v>2 сп.р.</v>
      </c>
      <c r="G75" s="76" t="str">
        <f>VLOOKUP(B75,[1]Список!$A$1:$F$571,6,0)</f>
        <v>Тульская область</v>
      </c>
      <c r="H75" s="79">
        <v>3.0061342592592591E-4</v>
      </c>
      <c r="I75" s="79">
        <v>5.8997685185185184E-4</v>
      </c>
      <c r="J75" s="79">
        <f>K75-I75</f>
        <v>2.9200231481481482E-4</v>
      </c>
      <c r="K75" s="79">
        <v>8.8197916666666665E-4</v>
      </c>
      <c r="L75" s="80">
        <f>L19/((K75*24))</f>
        <v>47.24223455769458</v>
      </c>
      <c r="M75" s="97"/>
      <c r="N75" s="94"/>
    </row>
    <row r="76" spans="1:16" s="91" customFormat="1" ht="22" customHeight="1" x14ac:dyDescent="0.35">
      <c r="A76" s="84"/>
      <c r="B76" s="75">
        <v>30</v>
      </c>
      <c r="C76" s="76">
        <f>VLOOKUP(B76,[1]Список!$A$1:$F$571,2,0)</f>
        <v>0</v>
      </c>
      <c r="D76" s="77" t="str">
        <f>VLOOKUP(B76,[1]Список!$A$1:$F$571,3,0)</f>
        <v>ПРОСТЯНКИН Сергей Игоревич</v>
      </c>
      <c r="E76" s="78">
        <f>VLOOKUP(B76,[1]Список!$A$1:$F$571,4,0)</f>
        <v>40730</v>
      </c>
      <c r="F76" s="76" t="str">
        <f>VLOOKUP(B76,[1]Список!$A$1:$F$571,5,0)</f>
        <v>3 сп.р.</v>
      </c>
      <c r="G76" s="76" t="str">
        <f>VLOOKUP(B76,[1]Список!$A$1:$F$571,6,0)</f>
        <v>Тульская область</v>
      </c>
      <c r="H76" s="79">
        <v>3.0061342592592591E-4</v>
      </c>
      <c r="I76" s="79">
        <v>5.8997685185185184E-4</v>
      </c>
      <c r="J76" s="79">
        <f>K76-I76</f>
        <v>2.9200231481481482E-4</v>
      </c>
      <c r="K76" s="79">
        <v>8.8197916666666665E-4</v>
      </c>
      <c r="L76" s="80">
        <f>L19/((K76*24))</f>
        <v>47.24223455769458</v>
      </c>
      <c r="M76" s="98"/>
      <c r="N76" s="94"/>
    </row>
    <row r="77" spans="1:16" s="91" customFormat="1" ht="22" customHeight="1" x14ac:dyDescent="0.35">
      <c r="A77" s="85"/>
      <c r="B77" s="75">
        <v>31</v>
      </c>
      <c r="C77" s="76" t="str">
        <f>VLOOKUP(B77,[1]Список!$A$1:$F$571,2,0)</f>
        <v>101 503 863 56</v>
      </c>
      <c r="D77" s="77" t="str">
        <f>VLOOKUP(B77,[1]Список!$A$1:$F$571,3,0)</f>
        <v>ПЕЧЕНКИН Леонид Вячеславович</v>
      </c>
      <c r="E77" s="78">
        <f>VLOOKUP(B77,[1]Список!$A$1:$F$571,4,0)</f>
        <v>40751</v>
      </c>
      <c r="F77" s="76" t="str">
        <f>VLOOKUP(B77,[1]Список!$A$1:$F$571,5,0)</f>
        <v>3 сп.р.</v>
      </c>
      <c r="G77" s="76" t="str">
        <f>VLOOKUP(B77,[1]Список!$A$1:$F$571,6,0)</f>
        <v>Тульская область</v>
      </c>
      <c r="H77" s="79">
        <v>3.0061342592592591E-4</v>
      </c>
      <c r="I77" s="79">
        <v>5.8997685185185184E-4</v>
      </c>
      <c r="J77" s="79">
        <f>K77-I77</f>
        <v>2.9200231481481482E-4</v>
      </c>
      <c r="K77" s="79">
        <v>8.8197916666666665E-4</v>
      </c>
      <c r="L77" s="80">
        <f>L19/((K77*24))</f>
        <v>47.24223455769458</v>
      </c>
      <c r="M77" s="98"/>
      <c r="N77" s="94"/>
      <c r="P77" s="93"/>
    </row>
    <row r="78" spans="1:16" s="91" customFormat="1" ht="22" customHeight="1" x14ac:dyDescent="0.35">
      <c r="A78" s="89"/>
      <c r="B78" s="75"/>
      <c r="C78" s="76"/>
      <c r="D78" s="77"/>
      <c r="E78" s="78"/>
      <c r="F78" s="76"/>
      <c r="G78" s="76"/>
      <c r="H78" s="79"/>
      <c r="I78" s="79"/>
      <c r="J78" s="79"/>
      <c r="K78" s="79"/>
      <c r="L78" s="80"/>
      <c r="M78" s="98"/>
      <c r="N78" s="94"/>
      <c r="P78" s="93"/>
    </row>
    <row r="79" spans="1:16" s="91" customFormat="1" ht="22" customHeight="1" x14ac:dyDescent="0.35">
      <c r="A79" s="74">
        <v>15</v>
      </c>
      <c r="B79" s="75">
        <v>34</v>
      </c>
      <c r="C79" s="76" t="str">
        <f>VLOOKUP(B79,[1]Список!$A$1:$F$571,2,0)</f>
        <v>101 531 918 78</v>
      </c>
      <c r="D79" s="77" t="str">
        <f>VLOOKUP(B79,[1]Список!$A$1:$F$571,3,0)</f>
        <v>ХУДИК Никита Станиславович</v>
      </c>
      <c r="E79" s="78">
        <f>VLOOKUP(B79,[1]Список!$A$1:$F$571,4,0)</f>
        <v>40839</v>
      </c>
      <c r="F79" s="76" t="str">
        <f>VLOOKUP(B79,[1]Список!$A$1:$F$571,5,0)</f>
        <v>3 сп.р.</v>
      </c>
      <c r="G79" s="76" t="str">
        <f>VLOOKUP(B79,[1]Список!$A$1:$F$571,6,0)</f>
        <v>Тульская область</v>
      </c>
      <c r="H79" s="79">
        <v>3.2340277777777776E-4</v>
      </c>
      <c r="I79" s="79">
        <v>6.0582175925925929E-4</v>
      </c>
      <c r="J79" s="79">
        <f>K79-I79</f>
        <v>3.2335648148148143E-4</v>
      </c>
      <c r="K79" s="79">
        <v>9.2917824074074072E-4</v>
      </c>
      <c r="L79" s="80">
        <f>L19/((K79*24))</f>
        <v>44.842490751236284</v>
      </c>
      <c r="M79" s="97"/>
      <c r="N79" s="94"/>
    </row>
    <row r="80" spans="1:16" s="91" customFormat="1" ht="22" customHeight="1" x14ac:dyDescent="0.35">
      <c r="A80" s="84"/>
      <c r="B80" s="75">
        <v>33</v>
      </c>
      <c r="C80" s="76" t="str">
        <f>VLOOKUP(B80,[1]Список!$A$1:$F$571,2,0)</f>
        <v>101 506 956 45</v>
      </c>
      <c r="D80" s="77" t="str">
        <f>VLOOKUP(B80,[1]Список!$A$1:$F$571,3,0)</f>
        <v>ГРИГОРЬЕВ Сергей Андреевич</v>
      </c>
      <c r="E80" s="78">
        <f>VLOOKUP(B80,[1]Список!$A$1:$F$571,4,0)</f>
        <v>40795</v>
      </c>
      <c r="F80" s="76" t="str">
        <f>VLOOKUP(B80,[1]Список!$A$1:$F$571,5,0)</f>
        <v>3 сп.р.</v>
      </c>
      <c r="G80" s="76" t="str">
        <f>VLOOKUP(B80,[1]Список!$A$1:$F$571,6,0)</f>
        <v>Тульская область</v>
      </c>
      <c r="H80" s="79">
        <v>3.2340277777777776E-4</v>
      </c>
      <c r="I80" s="79">
        <v>6.0582175925925929E-4</v>
      </c>
      <c r="J80" s="79">
        <f>K80-I80</f>
        <v>3.2335648148148143E-4</v>
      </c>
      <c r="K80" s="79">
        <v>9.2917824074074072E-4</v>
      </c>
      <c r="L80" s="80">
        <f>L19/((K80*24))</f>
        <v>44.842490751236284</v>
      </c>
      <c r="M80" s="97"/>
      <c r="N80" s="94"/>
    </row>
    <row r="81" spans="1:15" s="91" customFormat="1" ht="22" customHeight="1" x14ac:dyDescent="0.35">
      <c r="A81" s="85"/>
      <c r="B81" s="75">
        <v>36</v>
      </c>
      <c r="C81" s="76" t="str">
        <f>VLOOKUP(B81,[1]Список!$A$1:$F$571,2,0)</f>
        <v>101 533 165 64</v>
      </c>
      <c r="D81" s="77" t="str">
        <f>VLOOKUP(B81,[1]Список!$A$1:$F$571,3,0)</f>
        <v>САННИКОВ Арсений Артемович</v>
      </c>
      <c r="E81" s="78">
        <f>VLOOKUP(B81,[1]Список!$A$1:$F$571,4,0)</f>
        <v>40906</v>
      </c>
      <c r="F81" s="76" t="str">
        <f>VLOOKUP(B81,[1]Список!$A$1:$F$571,5,0)</f>
        <v>3 сп.р.</v>
      </c>
      <c r="G81" s="76" t="str">
        <f>VLOOKUP(B81,[1]Список!$A$1:$F$571,6,0)</f>
        <v>Тульская область</v>
      </c>
      <c r="H81" s="79">
        <v>3.2340277777777776E-4</v>
      </c>
      <c r="I81" s="79">
        <v>6.0582175925925929E-4</v>
      </c>
      <c r="J81" s="79">
        <f>K81-I81</f>
        <v>3.2335648148148143E-4</v>
      </c>
      <c r="K81" s="79">
        <v>9.2917824074074072E-4</v>
      </c>
      <c r="L81" s="80">
        <f>L19/((K81*24))</f>
        <v>44.842490751236284</v>
      </c>
      <c r="M81" s="97"/>
      <c r="N81" s="94"/>
    </row>
    <row r="82" spans="1:15" s="91" customFormat="1" ht="22" customHeight="1" x14ac:dyDescent="0.35">
      <c r="A82" s="89"/>
      <c r="B82" s="75"/>
      <c r="C82" s="76"/>
      <c r="D82" s="77"/>
      <c r="E82" s="78"/>
      <c r="F82" s="76"/>
      <c r="G82" s="76"/>
      <c r="H82" s="79"/>
      <c r="I82" s="79"/>
      <c r="J82" s="79"/>
      <c r="K82" s="79"/>
      <c r="L82" s="80"/>
      <c r="M82" s="97"/>
      <c r="N82" s="94"/>
    </row>
    <row r="83" spans="1:15" s="91" customFormat="1" ht="22" customHeight="1" x14ac:dyDescent="0.35">
      <c r="A83" s="74" t="s">
        <v>44</v>
      </c>
      <c r="B83" s="75">
        <v>17</v>
      </c>
      <c r="C83" s="76" t="str">
        <f>VLOOKUP(B83,[1]Список!$A$1:$F$571,2,0)</f>
        <v>101 639 766 62</v>
      </c>
      <c r="D83" s="77" t="str">
        <f>VLOOKUP(B83,[1]Список!$A$1:$F$571,3,0)</f>
        <v>КОРНЕЕВ Арсений Алексеевич</v>
      </c>
      <c r="E83" s="78">
        <f>VLOOKUP(B83,[1]Список!$A$1:$F$571,4,0)</f>
        <v>40129</v>
      </c>
      <c r="F83" s="76" t="str">
        <f>VLOOKUP(B83,[1]Список!$A$1:$F$571,5,0)</f>
        <v>2 сп.р.</v>
      </c>
      <c r="G83" s="76" t="str">
        <f>VLOOKUP(B83,[1]Список!$A$1:$F$571,6,0)</f>
        <v>Тульская область</v>
      </c>
      <c r="H83" s="79"/>
      <c r="I83" s="79"/>
      <c r="J83" s="79"/>
      <c r="K83" s="79"/>
      <c r="L83" s="99"/>
      <c r="M83" s="97"/>
      <c r="N83" s="94"/>
    </row>
    <row r="84" spans="1:15" s="91" customFormat="1" ht="22" customHeight="1" x14ac:dyDescent="0.35">
      <c r="A84" s="84"/>
      <c r="B84" s="75">
        <v>21</v>
      </c>
      <c r="C84" s="76" t="str">
        <f>VLOOKUP(B84,[1]Список!$A$1:$F$571,2,0)</f>
        <v>дог №52770</v>
      </c>
      <c r="D84" s="77" t="str">
        <f>VLOOKUP(B84,[1]Список!$A$1:$F$571,3,0)</f>
        <v>ХИЛЬКОВИЧ Семен Сергеевич</v>
      </c>
      <c r="E84" s="78">
        <f>VLOOKUP(B84,[1]Список!$A$1:$F$571,4,0)</f>
        <v>40341</v>
      </c>
      <c r="F84" s="76" t="str">
        <f>VLOOKUP(B84,[1]Список!$A$1:$F$571,5,0)</f>
        <v>2 сп.р.</v>
      </c>
      <c r="G84" s="76" t="str">
        <f>VLOOKUP(B84,[1]Список!$A$1:$F$571,6,0)</f>
        <v>Тульская область</v>
      </c>
      <c r="H84" s="79"/>
      <c r="I84" s="79"/>
      <c r="J84" s="79"/>
      <c r="K84" s="79"/>
      <c r="L84" s="99"/>
      <c r="M84" s="98"/>
      <c r="N84" s="94"/>
    </row>
    <row r="85" spans="1:15" s="91" customFormat="1" ht="22" customHeight="1" x14ac:dyDescent="0.35">
      <c r="A85" s="85"/>
      <c r="B85" s="75">
        <v>19</v>
      </c>
      <c r="C85" s="76" t="str">
        <f>VLOOKUP(B85,[1]Список!$A$1:$F$571,2,0)</f>
        <v>101 424 239 69</v>
      </c>
      <c r="D85" s="77" t="str">
        <f>VLOOKUP(B85,[1]Список!$A$1:$F$571,3,0)</f>
        <v>ЗУЙКОВ Никита Алексеевич</v>
      </c>
      <c r="E85" s="78">
        <f>VLOOKUP(B85,[1]Список!$A$1:$F$571,4,0)</f>
        <v>40255</v>
      </c>
      <c r="F85" s="76" t="str">
        <f>VLOOKUP(B85,[1]Список!$A$1:$F$571,5,0)</f>
        <v>3 сп.р.</v>
      </c>
      <c r="G85" s="76" t="str">
        <f>VLOOKUP(B85,[1]Список!$A$1:$F$571,6,0)</f>
        <v>Тульская область</v>
      </c>
      <c r="H85" s="79"/>
      <c r="I85" s="79"/>
      <c r="J85" s="79"/>
      <c r="K85" s="79"/>
      <c r="L85" s="99"/>
      <c r="M85" s="98"/>
      <c r="N85" s="94"/>
    </row>
    <row r="86" spans="1:15" s="91" customFormat="1" ht="45" customHeight="1" x14ac:dyDescent="0.35">
      <c r="A86" s="100" t="s">
        <v>45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1"/>
    </row>
    <row r="87" spans="1:15" s="91" customFormat="1" ht="32" customHeight="1" x14ac:dyDescent="0.35">
      <c r="A87" s="100" t="s">
        <v>46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  <row r="88" spans="1:15" ht="53.5" customHeight="1" thickBot="1" x14ac:dyDescent="0.4">
      <c r="A88" s="100" t="s">
        <v>47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2"/>
    </row>
    <row r="89" spans="1:15" ht="24" thickTop="1" x14ac:dyDescent="0.35">
      <c r="A89" s="103" t="s">
        <v>48</v>
      </c>
      <c r="B89" s="104"/>
      <c r="C89" s="104"/>
      <c r="D89" s="104"/>
      <c r="E89" s="105"/>
      <c r="F89" s="105"/>
      <c r="G89" s="104"/>
      <c r="H89" s="104"/>
      <c r="I89" s="104"/>
      <c r="J89" s="104"/>
      <c r="K89" s="104"/>
      <c r="L89" s="104"/>
      <c r="M89" s="104"/>
      <c r="N89" s="106"/>
    </row>
    <row r="90" spans="1:15" ht="23.5" x14ac:dyDescent="0.35">
      <c r="A90" s="107" t="s">
        <v>49</v>
      </c>
      <c r="B90" s="108"/>
      <c r="C90" s="109"/>
      <c r="D90" s="110"/>
      <c r="E90" s="111"/>
      <c r="F90" s="108"/>
      <c r="G90" s="112"/>
      <c r="H90" s="113"/>
      <c r="I90" s="113"/>
      <c r="J90" s="114"/>
      <c r="K90" s="114"/>
      <c r="L90" s="114"/>
      <c r="M90" s="115"/>
      <c r="N90" s="116"/>
    </row>
    <row r="91" spans="1:15" ht="50.25" customHeight="1" x14ac:dyDescent="0.35">
      <c r="A91" s="107" t="s">
        <v>50</v>
      </c>
      <c r="B91" s="108"/>
      <c r="C91" s="117"/>
      <c r="D91" s="110"/>
      <c r="E91" s="111"/>
      <c r="F91" s="108"/>
      <c r="G91" s="112"/>
      <c r="H91" s="113"/>
      <c r="I91" s="113"/>
      <c r="J91" s="114"/>
      <c r="K91" s="114"/>
      <c r="L91" s="114"/>
      <c r="M91" s="115"/>
      <c r="N91" s="116"/>
    </row>
    <row r="92" spans="1:15" ht="4.5" customHeight="1" x14ac:dyDescent="0.35">
      <c r="A92" s="107"/>
      <c r="B92" s="108"/>
      <c r="C92" s="108"/>
      <c r="D92" s="110"/>
      <c r="E92" s="118"/>
      <c r="F92" s="114"/>
      <c r="G92" s="114"/>
      <c r="H92" s="114"/>
      <c r="I92" s="114"/>
      <c r="J92" s="114"/>
      <c r="K92" s="114"/>
      <c r="L92" s="114"/>
      <c r="M92" s="114"/>
      <c r="N92" s="119"/>
    </row>
    <row r="93" spans="1:15" ht="23.5" x14ac:dyDescent="0.35">
      <c r="A93" s="120"/>
      <c r="B93" s="121"/>
      <c r="C93" s="121"/>
      <c r="D93" s="122" t="s">
        <v>51</v>
      </c>
      <c r="E93" s="122"/>
      <c r="F93" s="122"/>
      <c r="G93" s="122" t="s">
        <v>52</v>
      </c>
      <c r="H93" s="122"/>
      <c r="I93" s="122"/>
      <c r="J93" s="122"/>
      <c r="K93" s="122" t="s">
        <v>53</v>
      </c>
      <c r="L93" s="122"/>
      <c r="M93" s="122"/>
      <c r="N93" s="123"/>
    </row>
    <row r="94" spans="1:15" ht="23.5" x14ac:dyDescent="0.35">
      <c r="A94" s="124"/>
      <c r="B94" s="125"/>
      <c r="C94" s="125"/>
      <c r="D94" s="126"/>
      <c r="E94" s="125"/>
      <c r="F94" s="127"/>
      <c r="G94" s="128"/>
      <c r="H94" s="128"/>
      <c r="I94" s="128"/>
      <c r="J94" s="128"/>
      <c r="K94" s="127"/>
      <c r="L94" s="127"/>
      <c r="M94" s="127"/>
      <c r="N94" s="129"/>
    </row>
    <row r="95" spans="1:15" ht="23.5" x14ac:dyDescent="0.35">
      <c r="A95" s="124"/>
      <c r="B95" s="125"/>
      <c r="C95" s="125"/>
      <c r="D95" s="126"/>
      <c r="E95" s="125"/>
      <c r="F95" s="125"/>
      <c r="G95" s="125"/>
      <c r="H95" s="125"/>
      <c r="I95" s="125"/>
      <c r="J95" s="125"/>
      <c r="K95" s="125"/>
      <c r="L95" s="125"/>
      <c r="M95" s="125"/>
      <c r="N95" s="130"/>
    </row>
    <row r="96" spans="1:15" ht="23.5" x14ac:dyDescent="0.35">
      <c r="A96" s="131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3"/>
    </row>
    <row r="97" spans="1:14" ht="15" customHeight="1" x14ac:dyDescent="0.35">
      <c r="A97" s="134"/>
      <c r="B97" s="135"/>
      <c r="C97" s="135"/>
      <c r="D97" s="136"/>
      <c r="E97" s="137"/>
      <c r="F97" s="135"/>
      <c r="G97" s="135"/>
      <c r="H97" s="135"/>
      <c r="I97" s="135"/>
      <c r="J97" s="135"/>
      <c r="K97" s="135"/>
      <c r="L97" s="135"/>
      <c r="M97" s="135"/>
      <c r="N97" s="138"/>
    </row>
    <row r="98" spans="1:14" ht="23.5" hidden="1" x14ac:dyDescent="0.35">
      <c r="A98" s="134"/>
      <c r="B98" s="135"/>
      <c r="C98" s="135"/>
      <c r="D98" s="136"/>
      <c r="E98" s="137"/>
      <c r="F98" s="135"/>
      <c r="G98" s="135"/>
      <c r="H98" s="135"/>
      <c r="I98" s="135"/>
      <c r="J98" s="135"/>
      <c r="K98" s="135"/>
      <c r="L98" s="135"/>
      <c r="M98" s="135"/>
      <c r="N98" s="138"/>
    </row>
    <row r="99" spans="1:14" ht="24" thickBot="1" x14ac:dyDescent="0.4">
      <c r="A99" s="139" t="s">
        <v>18</v>
      </c>
      <c r="B99" s="140"/>
      <c r="C99" s="140"/>
      <c r="D99" s="141" t="str">
        <f>G19</f>
        <v>В.Н.ГНИДЕНКО (ВК, г.Тула)</v>
      </c>
      <c r="E99" s="141"/>
      <c r="F99" s="141"/>
      <c r="G99" s="141" t="str">
        <f>G17</f>
        <v>О.В.БЕЛОБОРОДОВА (ВК, г.Москва)</v>
      </c>
      <c r="H99" s="141"/>
      <c r="I99" s="141"/>
      <c r="J99" s="141"/>
      <c r="K99" s="141" t="str">
        <f>G18</f>
        <v>Т.Е.КАБАНОВА (2К, г.Москва)</v>
      </c>
      <c r="L99" s="141"/>
      <c r="M99" s="141"/>
      <c r="N99" s="142"/>
    </row>
    <row r="100" spans="1:14" ht="24" thickTop="1" x14ac:dyDescent="0.35">
      <c r="A100" s="128"/>
      <c r="B100" s="135"/>
      <c r="C100" s="135"/>
      <c r="D100" s="136"/>
      <c r="E100" s="143"/>
      <c r="F100" s="128"/>
      <c r="G100" s="128"/>
      <c r="H100" s="128"/>
      <c r="I100" s="128"/>
      <c r="J100" s="128"/>
      <c r="K100" s="128"/>
      <c r="L100" s="128"/>
      <c r="M100" s="128"/>
      <c r="N100" s="128"/>
    </row>
  </sheetData>
  <mergeCells count="61">
    <mergeCell ref="D99:F99"/>
    <mergeCell ref="G99:J99"/>
    <mergeCell ref="K99:N99"/>
    <mergeCell ref="D93:F93"/>
    <mergeCell ref="G93:J93"/>
    <mergeCell ref="K93:N93"/>
    <mergeCell ref="A96:E96"/>
    <mergeCell ref="F96:J96"/>
    <mergeCell ref="K96:N96"/>
    <mergeCell ref="A83:A85"/>
    <mergeCell ref="A86:N86"/>
    <mergeCell ref="A87:N87"/>
    <mergeCell ref="A88:N88"/>
    <mergeCell ref="A89:D89"/>
    <mergeCell ref="G89:N89"/>
    <mergeCell ref="A59:A61"/>
    <mergeCell ref="A63:A65"/>
    <mergeCell ref="A67:A69"/>
    <mergeCell ref="A71:A73"/>
    <mergeCell ref="A75:A77"/>
    <mergeCell ref="A79:A81"/>
    <mergeCell ref="A35:A37"/>
    <mergeCell ref="A39:A41"/>
    <mergeCell ref="A43:A45"/>
    <mergeCell ref="A47:A49"/>
    <mergeCell ref="A51:A53"/>
    <mergeCell ref="A55:A57"/>
    <mergeCell ref="L21:L22"/>
    <mergeCell ref="M21:M22"/>
    <mergeCell ref="N21:N22"/>
    <mergeCell ref="A23:A25"/>
    <mergeCell ref="A27:A29"/>
    <mergeCell ref="A31:A33"/>
    <mergeCell ref="H19:K19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M14:O14"/>
    <mergeCell ref="A15:G15"/>
    <mergeCell ref="H15:O15"/>
    <mergeCell ref="H16:O16"/>
    <mergeCell ref="H17:O17"/>
    <mergeCell ref="H18:O18"/>
    <mergeCell ref="A8:O8"/>
    <mergeCell ref="A9:O9"/>
    <mergeCell ref="A10:O10"/>
    <mergeCell ref="A11:O11"/>
    <mergeCell ref="A12:O12"/>
    <mergeCell ref="M13:O13"/>
    <mergeCell ref="A1:O1"/>
    <mergeCell ref="A2:O2"/>
    <mergeCell ref="A3:O3"/>
    <mergeCell ref="A4:O4"/>
    <mergeCell ref="A6:O6"/>
    <mergeCell ref="A7:O7"/>
  </mergeCells>
  <conditionalFormatting sqref="G90:G91">
    <cfRule type="duplicateValues" dxfId="1" priority="1"/>
  </conditionalFormatting>
  <conditionalFormatting sqref="D23:D85">
    <cfRule type="duplicateValues" dxfId="0" priority="2"/>
  </conditionalFormatting>
  <printOptions horizontalCentered="1"/>
  <pageMargins left="0.19685039370078741" right="0.19685039370078741" top="0.35" bottom="0.28999999999999998" header="0.2" footer="0.2"/>
  <pageSetup paperSize="9" scale="30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ком.спринт юн</vt:lpstr>
      <vt:lpstr>'ком.спринт юн'!Заголовки_для_печати</vt:lpstr>
      <vt:lpstr>'ком.спринт юн'!Область_печати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2025-05-26T11:14:19Z</dcterms:created>
  <dcterms:modified xsi:type="dcterms:W3CDTF">2025-05-26T11:15:02Z</dcterms:modified>
</cp:coreProperties>
</file>