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Арсен\Desktop\2022 Шоссе\"/>
    </mc:Choice>
  </mc:AlternateContent>
  <bookViews>
    <workbookView xWindow="-105" yWindow="-105" windowWidth="20730" windowHeight="11760" tabRatio="789"/>
  </bookViews>
  <sheets>
    <sheet name="ИГВ без отсечек" sheetId="98" r:id="rId1"/>
  </sheets>
  <definedNames>
    <definedName name="_xlnm.Print_Titles" localSheetId="0">'ИГВ без отсечек'!$21:$22</definedName>
    <definedName name="_xlnm.Print_Area" localSheetId="0">'ИГВ без отсечек'!$A$1:$L$60</definedName>
  </definedNames>
  <calcPr calcId="152511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34" i="98" l="1"/>
  <c r="J34" i="98"/>
  <c r="I35" i="98"/>
  <c r="J35" i="98"/>
  <c r="I36" i="98"/>
  <c r="J36" i="98"/>
  <c r="I37" i="98"/>
  <c r="J37" i="98"/>
  <c r="I38" i="98"/>
  <c r="J38" i="98"/>
  <c r="I39" i="98"/>
  <c r="J39" i="98"/>
  <c r="I40" i="98"/>
  <c r="J40" i="98"/>
  <c r="I41" i="98"/>
  <c r="J41" i="98"/>
  <c r="J42" i="98"/>
  <c r="H60" i="98"/>
  <c r="E60" i="98"/>
  <c r="J23" i="98" l="1"/>
  <c r="K60" i="98" l="1"/>
  <c r="L51" i="98"/>
  <c r="L50" i="98"/>
  <c r="L49" i="98"/>
  <c r="L48" i="98"/>
  <c r="L47" i="98"/>
  <c r="L46" i="98"/>
  <c r="L45" i="98"/>
  <c r="H52" i="98"/>
  <c r="H51" i="98"/>
  <c r="H50" i="98"/>
  <c r="H49" i="98"/>
  <c r="H48" i="98"/>
  <c r="J24" i="98"/>
  <c r="J25" i="98"/>
  <c r="J26" i="98"/>
  <c r="J27" i="98"/>
  <c r="J28" i="98"/>
  <c r="J29" i="98"/>
  <c r="J30" i="98"/>
  <c r="J31" i="98"/>
  <c r="J32" i="98"/>
  <c r="J33" i="98"/>
  <c r="I25" i="98"/>
  <c r="I26" i="98"/>
  <c r="I27" i="98"/>
  <c r="I28" i="98"/>
  <c r="I29" i="98"/>
  <c r="I30" i="98"/>
  <c r="I31" i="98"/>
  <c r="I32" i="98"/>
  <c r="I33" i="98"/>
  <c r="I24" i="98"/>
  <c r="H47" i="98" l="1"/>
  <c r="H46" i="98" s="1"/>
</calcChain>
</file>

<file path=xl/sharedStrings.xml><?xml version="1.0" encoding="utf-8"?>
<sst xmlns="http://schemas.openxmlformats.org/spreadsheetml/2006/main" count="155" uniqueCount="119">
  <si>
    <t>Министерство спорта Российской Федерации</t>
  </si>
  <si>
    <t>ТЕХНИЧЕСКИЕ ДАННЫЕ ТРАССЫ:</t>
  </si>
  <si>
    <t>ФАМИЛИЯ ИМЯ</t>
  </si>
  <si>
    <t>ТЕХНИЧЕСКИЙ ДЕЛЕГАТ</t>
  </si>
  <si>
    <t>ГЛАВНЫЙ СЕКРЕТАРЬ</t>
  </si>
  <si>
    <t>ПОГОДНЫЕ УСЛОВИЯ</t>
  </si>
  <si>
    <t>СТАТИСТИКА ГОНКИ</t>
  </si>
  <si>
    <t>МЕСТО</t>
  </si>
  <si>
    <t>РЕЗУЛЬТАТ</t>
  </si>
  <si>
    <t>РАЗРЯД,
ЗВАНИЕ</t>
  </si>
  <si>
    <t>ИНФОРМАЦИЯ О ЖЮРИ И ГСК СОРЕВНОВАНИЙ:</t>
  </si>
  <si>
    <t>Федерация велосипедного спорта России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</si>
  <si>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</si>
  <si>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</si>
  <si>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</si>
  <si>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</si>
  <si>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</si>
  <si>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</si>
  <si>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</si>
  <si>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</si>
  <si>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</si>
  <si>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</si>
  <si>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</si>
  <si>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СКОРОСТЬ км/ч</t>
  </si>
  <si>
    <t>МС</t>
  </si>
  <si>
    <t>ВЫПОЛНЕНИЕ НТУ ЕВСК</t>
  </si>
  <si>
    <t>ОТСТАВАНИЕ</t>
  </si>
  <si>
    <t>Заявлено</t>
  </si>
  <si>
    <t>Стартовало</t>
  </si>
  <si>
    <t>Финишировало</t>
  </si>
  <si>
    <t>Н. финишировало</t>
  </si>
  <si>
    <t>Н. стартовало</t>
  </si>
  <si>
    <t>ЗМС</t>
  </si>
  <si>
    <t>КМС</t>
  </si>
  <si>
    <t>Субъектов РФ</t>
  </si>
  <si>
    <t>Дисквалифицировано</t>
  </si>
  <si>
    <t>ДАТА РОЖД.</t>
  </si>
  <si>
    <t>UCI ID</t>
  </si>
  <si>
    <t>ДИСТАНЦИЯ: ДЛИНА КРУГА/КРУГОВ</t>
  </si>
  <si>
    <t>1 СР</t>
  </si>
  <si>
    <t>Лимит времени</t>
  </si>
  <si>
    <t>Департамент физической культуры и спорта Воронежской области</t>
  </si>
  <si>
    <t>Федерация велосипедного спорта Воронежской области</t>
  </si>
  <si>
    <t>Воронежская область</t>
  </si>
  <si>
    <t/>
  </si>
  <si>
    <t>НАЗВАНИЕ ТРАССЫ / РЕГ. НОМЕР: Лыжный СК с освещенной лыжероллерной трассой/ 0065515</t>
  </si>
  <si>
    <t>2 СР</t>
  </si>
  <si>
    <t>3 СР</t>
  </si>
  <si>
    <t>СУДЬЯ НА ФИНИШЕ</t>
  </si>
  <si>
    <t>Предупредить: решение Президиума 1/2021 п.7 -форма гонщика</t>
  </si>
  <si>
    <t>шоссе - групповая гонка</t>
  </si>
  <si>
    <t>№ ВРВС: 0080601611Я</t>
  </si>
  <si>
    <t xml:space="preserve">МАКСИМАЛЬНЫЙ ПЕРЕПАД (HD): </t>
  </si>
  <si>
    <t>НФ</t>
  </si>
  <si>
    <t>ЕЛИФЕРОВ А.В. (ВК, г. ВОРОНЕЖ)</t>
  </si>
  <si>
    <t>ПОПОВА Е.В. (ВК, г. ВОРОНЕЖ)</t>
  </si>
  <si>
    <t>ДАТА ПРОВЕДЕНИЯ: 06 июня 2022 года</t>
  </si>
  <si>
    <t>Юниорки 19-22 года</t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</si>
  <si>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12ч 57м</t>
    </r>
  </si>
  <si>
    <t xml:space="preserve">НАЧАЛО ГОНКИ: 10ч 00м </t>
  </si>
  <si>
    <t>№ ЕКП 2022: 5054</t>
  </si>
  <si>
    <t>МЕСТО ПРОВЕДЕНИЯ: г. Воронеж</t>
  </si>
  <si>
    <t>СМОРОДИНОВ А.С. (1 СК, г. ВОРОНЕЖ)</t>
  </si>
  <si>
    <t>3,5 км /26</t>
  </si>
  <si>
    <t>СУММА ПОЛОЖИТЕЛЬНЫХ ПЕРЕПАДОВ ВЫСОТЫ НА ДИСТАНЦИИ (ТС): 756</t>
  </si>
  <si>
    <t>ПЕЧЕРСКИХ Анастасия</t>
  </si>
  <si>
    <t>28.01.2002</t>
  </si>
  <si>
    <t>БОРОНИНА Валерия</t>
  </si>
  <si>
    <t>15.10.2002</t>
  </si>
  <si>
    <t>АРЧИБАСОВА Елизавета</t>
  </si>
  <si>
    <t>19.01.2000</t>
  </si>
  <si>
    <t>Республика Адыгея</t>
  </si>
  <si>
    <t>МАТИНА Ирина</t>
  </si>
  <si>
    <t>27.02.2003</t>
  </si>
  <si>
    <t>МЯЛИЦИНА Яна</t>
  </si>
  <si>
    <t>10.04.2003</t>
  </si>
  <si>
    <t>УВАРОВА Марина</t>
  </si>
  <si>
    <t>09.11.2000</t>
  </si>
  <si>
    <t>Самарская область</t>
  </si>
  <si>
    <t>ЧУРИКОВА Ирина</t>
  </si>
  <si>
    <t>29.12.2003</t>
  </si>
  <si>
    <t>ИВАНОВА Кристина</t>
  </si>
  <si>
    <t>13.10.2002</t>
  </si>
  <si>
    <t>САБЛИНА Валерия</t>
  </si>
  <si>
    <t>08.10.2002</t>
  </si>
  <si>
    <t>Иркутская область</t>
  </si>
  <si>
    <t>ФАДЕЕВА Екатерина</t>
  </si>
  <si>
    <t>19.02.2002</t>
  </si>
  <si>
    <t>Санкт-Петербург</t>
  </si>
  <si>
    <t>ПРОЗОРОВА Елизавета</t>
  </si>
  <si>
    <t>17.01.2003</t>
  </si>
  <si>
    <t>РЫЦЕВА Алена</t>
  </si>
  <si>
    <t>06.06.2000</t>
  </si>
  <si>
    <t>МЯЛИЦИНА Ника</t>
  </si>
  <si>
    <t>НОВИКОВА Кристина</t>
  </si>
  <si>
    <t>20.03.2003</t>
  </si>
  <si>
    <t>КУЗНЕЦОВА Елизавета</t>
  </si>
  <si>
    <t>04.09.2001</t>
  </si>
  <si>
    <t>Новосибирская область</t>
  </si>
  <si>
    <t>ЧУРЕНКОВА Таисия</t>
  </si>
  <si>
    <t>25.08.2001</t>
  </si>
  <si>
    <t>МОГИЛЕВСКАЯ Анастасия</t>
  </si>
  <si>
    <t>12.09.2003</t>
  </si>
  <si>
    <t>ТАРАСОВА Анна</t>
  </si>
  <si>
    <t>ЧЕРЕНКОВА Виктория</t>
  </si>
  <si>
    <t>28.02.2003</t>
  </si>
  <si>
    <t>МАЛЕРВЕЙН Любовь</t>
  </si>
  <si>
    <t>14.10.2002</t>
  </si>
  <si>
    <t>Предупредить §2.12.007 п.1.1 - ста рт без росп иси</t>
  </si>
  <si>
    <t>Температура: +18</t>
  </si>
  <si>
    <t>Влажность: 56%</t>
  </si>
  <si>
    <t>Осадки: ясно</t>
  </si>
  <si>
    <t>Ветер: 3,0 км/ч (с/з)</t>
  </si>
  <si>
    <t>Санкт-Петербург, Свердловская область</t>
  </si>
  <si>
    <t>Санкт-Петербург, Воронежская область</t>
  </si>
  <si>
    <t>Удмуртская Республика</t>
  </si>
  <si>
    <t>Санкт-Петербург, Удмуртская Республика</t>
  </si>
  <si>
    <t>Санкт-Петербург, Тюменская область</t>
  </si>
  <si>
    <t>ПЕРВЕНСТВО РОССИИ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</si>
</sst>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"/>
    <numFmt numFmtId="165" formatCode="h:mm:ss.00"/>
    <numFmt numFmtId="166" formatCode="dd/mm/yyyy"/>
  </numFmts>
  <fonts count="21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indexed="8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4" fillId="0" borderId="0"/>
    <xf numFmtId="0" fontId="3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4">
    <xf numFmtId="0" fontId="0" fillId="0" borderId="0" xfId="0"/>
    <xf numFmtId="0" fontId="12" fillId="0" borderId="2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3" xfId="0" applyFont="1" applyBorder="1" applyAlignment="1">
      <alignment horizontal="right" vertical="center"/>
    </xf>
    <xf numFmtId="0" fontId="12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2" fillId="0" borderId="5" xfId="0" applyFont="1" applyBorder="1" applyAlignment="1">
      <alignment horizontal="right" vertical="center"/>
    </xf>
    <xf numFmtId="0" fontId="12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5" fillId="0" borderId="27" xfId="0" applyFont="1" applyBorder="1" applyAlignment="1">
      <alignment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14" fillId="0" borderId="2" xfId="0" applyFont="1" applyBorder="1" applyAlignment="1">
      <alignment horizontal="right" vertical="center"/>
    </xf>
    <xf numFmtId="0" fontId="14" fillId="0" borderId="13" xfId="0" applyFont="1" applyBorder="1" applyAlignment="1">
      <alignment horizontal="right" vertical="center"/>
    </xf>
    <xf numFmtId="0" fontId="14" fillId="0" borderId="3" xfId="0" applyFont="1" applyBorder="1" applyAlignment="1">
      <alignment horizontal="right" vertical="center"/>
    </xf>
    <xf numFmtId="0" fontId="14" fillId="0" borderId="15" xfId="0" applyFont="1" applyBorder="1" applyAlignment="1">
      <alignment horizontal="right" vertical="center"/>
    </xf>
    <xf numFmtId="0" fontId="11" fillId="0" borderId="2" xfId="0" applyFont="1" applyBorder="1" applyAlignment="1">
      <alignment horizontal="right" vertical="center"/>
    </xf>
    <xf numFmtId="0" fontId="5" fillId="0" borderId="16" xfId="0" applyFont="1" applyBorder="1" applyAlignment="1">
      <alignment vertical="center"/>
    </xf>
    <xf numFmtId="9" fontId="5" fillId="0" borderId="5" xfId="0" applyNumberFormat="1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/>
    </xf>
    <xf numFmtId="49" fontId="5" fillId="0" borderId="17" xfId="0" applyNumberFormat="1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2" fontId="12" fillId="0" borderId="2" xfId="0" applyNumberFormat="1" applyFont="1" applyBorder="1" applyAlignment="1">
      <alignment vertical="center"/>
    </xf>
    <xf numFmtId="2" fontId="12" fillId="0" borderId="3" xfId="0" applyNumberFormat="1" applyFont="1" applyBorder="1" applyAlignment="1">
      <alignment vertical="center"/>
    </xf>
    <xf numFmtId="2" fontId="12" fillId="0" borderId="5" xfId="0" applyNumberFormat="1" applyFont="1" applyBorder="1" applyAlignment="1">
      <alignment vertical="center"/>
    </xf>
    <xf numFmtId="2" fontId="5" fillId="0" borderId="27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vertical="center"/>
    </xf>
    <xf numFmtId="2" fontId="5" fillId="0" borderId="33" xfId="0" applyNumberFormat="1" applyFont="1" applyBorder="1" applyAlignment="1">
      <alignment vertical="center"/>
    </xf>
    <xf numFmtId="2" fontId="5" fillId="0" borderId="35" xfId="0" applyNumberFormat="1" applyFont="1" applyBorder="1" applyAlignment="1">
      <alignment vertical="center"/>
    </xf>
    <xf numFmtId="2" fontId="5" fillId="0" borderId="30" xfId="0" applyNumberFormat="1" applyFont="1" applyBorder="1" applyAlignment="1">
      <alignment vertical="center"/>
    </xf>
    <xf numFmtId="0" fontId="15" fillId="0" borderId="5" xfId="0" applyFont="1" applyBorder="1" applyAlignment="1">
      <alignment horizontal="center" vertical="center"/>
    </xf>
    <xf numFmtId="14" fontId="12" fillId="0" borderId="2" xfId="0" applyNumberFormat="1" applyFont="1" applyBorder="1" applyAlignment="1">
      <alignment vertical="center"/>
    </xf>
    <xf numFmtId="14" fontId="12" fillId="0" borderId="3" xfId="0" applyNumberFormat="1" applyFont="1" applyBorder="1" applyAlignment="1">
      <alignment vertical="center"/>
    </xf>
    <xf numFmtId="14" fontId="5" fillId="0" borderId="5" xfId="0" applyNumberFormat="1" applyFont="1" applyBorder="1" applyAlignment="1">
      <alignment vertical="center"/>
    </xf>
    <xf numFmtId="14" fontId="5" fillId="0" borderId="27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1" fillId="0" borderId="14" xfId="0" applyFont="1" applyBorder="1" applyAlignment="1">
      <alignment horizontal="left" vertical="center"/>
    </xf>
    <xf numFmtId="0" fontId="11" fillId="0" borderId="16" xfId="0" applyFont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vertical="center"/>
    </xf>
    <xf numFmtId="49" fontId="12" fillId="0" borderId="17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2" fontId="15" fillId="0" borderId="0" xfId="0" applyNumberFormat="1" applyFont="1" applyAlignment="1">
      <alignment vertical="center" wrapText="1"/>
    </xf>
    <xf numFmtId="49" fontId="5" fillId="0" borderId="5" xfId="0" applyNumberFormat="1" applyFont="1" applyBorder="1" applyAlignment="1">
      <alignment horizontal="left" vertical="center"/>
    </xf>
    <xf numFmtId="0" fontId="5" fillId="0" borderId="33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35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2" fontId="5" fillId="0" borderId="0" xfId="0" applyNumberFormat="1" applyFont="1" applyAlignment="1">
      <alignment vertical="center"/>
    </xf>
    <xf numFmtId="0" fontId="5" fillId="0" borderId="11" xfId="0" applyFont="1" applyBorder="1" applyAlignment="1">
      <alignment horizontal="center" vertical="center"/>
    </xf>
    <xf numFmtId="14" fontId="5" fillId="0" borderId="32" xfId="0" applyNumberFormat="1" applyFont="1" applyBorder="1" applyAlignment="1">
      <alignment vertical="center"/>
    </xf>
    <xf numFmtId="14" fontId="5" fillId="0" borderId="34" xfId="0" applyNumberFormat="1" applyFont="1" applyBorder="1" applyAlignment="1">
      <alignment vertical="center"/>
    </xf>
    <xf numFmtId="14" fontId="5" fillId="0" borderId="31" xfId="0" applyNumberFormat="1" applyFont="1" applyBorder="1" applyAlignment="1">
      <alignment vertical="center"/>
    </xf>
    <xf numFmtId="14" fontId="5" fillId="0" borderId="0" xfId="0" applyNumberFormat="1" applyFont="1" applyAlignment="1">
      <alignment horizontal="center" vertical="center"/>
    </xf>
    <xf numFmtId="14" fontId="5" fillId="0" borderId="0" xfId="0" applyNumberFormat="1" applyFont="1" applyAlignment="1">
      <alignment vertical="center"/>
    </xf>
    <xf numFmtId="165" fontId="9" fillId="0" borderId="4" xfId="0" applyNumberFormat="1" applyFont="1" applyBorder="1" applyAlignment="1">
      <alignment horizontal="left" vertical="center"/>
    </xf>
    <xf numFmtId="165" fontId="5" fillId="0" borderId="27" xfId="0" applyNumberFormat="1" applyFont="1" applyBorder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5" fontId="12" fillId="0" borderId="2" xfId="0" applyNumberFormat="1" applyFont="1" applyBorder="1" applyAlignment="1">
      <alignment vertical="center"/>
    </xf>
    <xf numFmtId="165" fontId="12" fillId="0" borderId="3" xfId="0" applyNumberFormat="1" applyFont="1" applyBorder="1" applyAlignment="1">
      <alignment vertical="center"/>
    </xf>
    <xf numFmtId="165" fontId="12" fillId="0" borderId="5" xfId="0" applyNumberFormat="1" applyFont="1" applyBorder="1" applyAlignment="1">
      <alignment vertical="center"/>
    </xf>
    <xf numFmtId="165" fontId="5" fillId="0" borderId="27" xfId="0" applyNumberFormat="1" applyFont="1" applyBorder="1" applyAlignment="1">
      <alignment vertical="center"/>
    </xf>
    <xf numFmtId="165" fontId="5" fillId="0" borderId="32" xfId="0" applyNumberFormat="1" applyFont="1" applyBorder="1" applyAlignment="1">
      <alignment vertical="center"/>
    </xf>
    <xf numFmtId="165" fontId="5" fillId="0" borderId="34" xfId="0" applyNumberFormat="1" applyFont="1" applyBorder="1" applyAlignment="1">
      <alignment vertical="center"/>
    </xf>
    <xf numFmtId="165" fontId="5" fillId="0" borderId="31" xfId="0" applyNumberFormat="1" applyFont="1" applyBorder="1" applyAlignment="1">
      <alignment vertical="center"/>
    </xf>
    <xf numFmtId="165" fontId="5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justify"/>
    </xf>
    <xf numFmtId="0" fontId="17" fillId="0" borderId="0" xfId="8" applyFont="1" applyBorder="1" applyAlignment="1">
      <alignment vertical="center" wrapText="1"/>
    </xf>
    <xf numFmtId="14" fontId="15" fillId="0" borderId="0" xfId="0" applyNumberFormat="1" applyFont="1" applyBorder="1" applyAlignment="1">
      <alignment horizontal="center" vertical="center" wrapText="1"/>
    </xf>
    <xf numFmtId="164" fontId="15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165" fontId="15" fillId="0" borderId="0" xfId="0" applyNumberFormat="1" applyFont="1" applyBorder="1" applyAlignment="1">
      <alignment horizontal="center" vertical="center" wrapText="1"/>
    </xf>
    <xf numFmtId="165" fontId="15" fillId="0" borderId="0" xfId="0" applyNumberFormat="1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14" fontId="5" fillId="0" borderId="2" xfId="0" applyNumberFormat="1" applyFont="1" applyBorder="1"/>
    <xf numFmtId="0" fontId="5" fillId="0" borderId="6" xfId="0" applyNumberFormat="1" applyFont="1" applyBorder="1" applyAlignment="1">
      <alignment horizontal="center" vertical="center"/>
    </xf>
    <xf numFmtId="49" fontId="18" fillId="0" borderId="17" xfId="0" applyNumberFormat="1" applyFont="1" applyFill="1" applyBorder="1" applyAlignment="1">
      <alignment horizontal="right" vertical="center"/>
    </xf>
    <xf numFmtId="0" fontId="5" fillId="3" borderId="0" xfId="0" applyFont="1" applyFill="1" applyAlignment="1">
      <alignment vertical="center"/>
    </xf>
    <xf numFmtId="165" fontId="12" fillId="3" borderId="2" xfId="0" applyNumberFormat="1" applyFont="1" applyFill="1" applyBorder="1" applyAlignment="1">
      <alignment horizontal="center" vertical="center"/>
    </xf>
    <xf numFmtId="165" fontId="12" fillId="3" borderId="3" xfId="0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6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19" fillId="0" borderId="1" xfId="8" applyFont="1" applyBorder="1" applyAlignment="1">
      <alignment horizontal="center" vertical="center" wrapText="1"/>
    </xf>
    <xf numFmtId="0" fontId="5" fillId="0" borderId="4" xfId="4" applyFont="1" applyBorder="1" applyAlignment="1">
      <alignment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left" vertical="center" wrapText="1"/>
    </xf>
    <xf numFmtId="166" fontId="5" fillId="0" borderId="40" xfId="0" applyNumberFormat="1" applyFont="1" applyBorder="1" applyAlignment="1">
      <alignment horizontal="center" vertical="center"/>
    </xf>
    <xf numFmtId="164" fontId="5" fillId="0" borderId="40" xfId="0" applyNumberFormat="1" applyFont="1" applyBorder="1" applyAlignment="1">
      <alignment horizontal="center" vertical="center" wrapText="1"/>
    </xf>
    <xf numFmtId="0" fontId="19" fillId="0" borderId="40" xfId="8" applyFont="1" applyBorder="1" applyAlignment="1">
      <alignment horizontal="center" vertical="center" wrapText="1"/>
    </xf>
    <xf numFmtId="2" fontId="5" fillId="0" borderId="40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right" vertical="center"/>
    </xf>
    <xf numFmtId="21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wrapText="1"/>
    </xf>
    <xf numFmtId="0" fontId="20" fillId="0" borderId="19" xfId="0" applyFont="1" applyBorder="1" applyAlignment="1">
      <alignment horizontal="center" vertical="center" wrapText="1"/>
    </xf>
    <xf numFmtId="21" fontId="5" fillId="0" borderId="40" xfId="0" applyNumberFormat="1" applyFont="1" applyBorder="1" applyAlignment="1">
      <alignment horizontal="center" vertical="center"/>
    </xf>
    <xf numFmtId="0" fontId="5" fillId="0" borderId="41" xfId="0" applyFont="1" applyBorder="1" applyAlignment="1">
      <alignment horizontal="left" vertical="top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37" xfId="3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14" fontId="6" fillId="2" borderId="37" xfId="3" applyNumberFormat="1" applyFont="1" applyFill="1" applyBorder="1" applyAlignment="1">
      <alignment horizontal="center" vertical="center" wrapText="1"/>
    </xf>
    <xf numFmtId="14" fontId="6" fillId="2" borderId="1" xfId="3" applyNumberFormat="1" applyFont="1" applyFill="1" applyBorder="1" applyAlignment="1">
      <alignment horizontal="center" vertical="center" wrapText="1"/>
    </xf>
    <xf numFmtId="165" fontId="11" fillId="2" borderId="4" xfId="0" applyNumberFormat="1" applyFont="1" applyFill="1" applyBorder="1" applyAlignment="1">
      <alignment horizontal="center" vertical="center"/>
    </xf>
    <xf numFmtId="165" fontId="11" fillId="2" borderId="5" xfId="0" applyNumberFormat="1" applyFont="1" applyFill="1" applyBorder="1" applyAlignment="1">
      <alignment horizontal="center" vertical="center"/>
    </xf>
    <xf numFmtId="165" fontId="11" fillId="2" borderId="17" xfId="0" applyNumberFormat="1" applyFont="1" applyFill="1" applyBorder="1" applyAlignment="1">
      <alignment horizontal="center" vertical="center"/>
    </xf>
    <xf numFmtId="165" fontId="6" fillId="2" borderId="37" xfId="3" applyNumberFormat="1" applyFont="1" applyFill="1" applyBorder="1" applyAlignment="1">
      <alignment horizontal="center" vertical="center" wrapText="1"/>
    </xf>
    <xf numFmtId="165" fontId="6" fillId="2" borderId="1" xfId="3" applyNumberFormat="1" applyFont="1" applyFill="1" applyBorder="1" applyAlignment="1">
      <alignment horizontal="center" vertical="center" wrapText="1"/>
    </xf>
    <xf numFmtId="2" fontId="6" fillId="2" borderId="37" xfId="3" applyNumberFormat="1" applyFont="1" applyFill="1" applyBorder="1" applyAlignment="1">
      <alignment horizontal="center" vertical="center" wrapText="1"/>
    </xf>
    <xf numFmtId="2" fontId="6" fillId="2" borderId="1" xfId="3" applyNumberFormat="1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</cellXfs>
  <cellStyles count="9">
    <cellStyle name="Обычный" xfId="0" builtinId="0"/>
    <cellStyle name="Обычный 12" xfId="1"/>
    <cellStyle name="Обычный 2" xfId="2"/>
    <cellStyle name="Обычный 2 2" xfId="6"/>
    <cellStyle name="Обычный 2 3" xfId="5"/>
    <cellStyle name="Обычный 3" xfId="7"/>
    <cellStyle name="Обычный 4" xfId="4"/>
    <cellStyle name="Обычный_ID4938_RS_1" xfId="8"/>
    <cellStyle name="Обычный_Стартовый протокол Смирнов_20101106_Results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16931</xdr:colOff>
      <xdr:row>0</xdr:row>
      <xdr:rowOff>25345</xdr:rowOff>
    </xdr:from>
    <xdr:to>
      <xdr:col>1</xdr:col>
      <xdr:colOff>88648</xdr:colOff>
      <xdr:row>3</xdr:row>
      <xdr:rowOff>112494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xmlns="" id="{799AD9EC-A0D5-45A0-85B7-A7654A62F35C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1" y="25345"/>
          <a:ext cx="554317" cy="671349"/>
        </a:xfrm>
        <a:prstGeom prst="rect">
          <a:avLst/>
        </a:prstGeom>
      </xdr:spPr>
    </xdr:pic>
    <xdr:clientData/>
  </xdr:twoCellAnchor>
  <xdr:twoCellAnchor editAs="oneCell">
    <xdr:from>
      <xdr:col>1</xdr:col>
      <xdr:colOff>425872</xdr:colOff>
      <xdr:row>0</xdr:row>
      <xdr:rowOff>25346</xdr:rowOff>
    </xdr:from>
    <xdr:to>
      <xdr:col>3</xdr:col>
      <xdr:colOff>60779</xdr:colOff>
      <xdr:row>3</xdr:row>
      <xdr:rowOff>111705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xmlns="" id="{17883CC1-D7C9-4BBD-A135-1C665ED9080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472" y="25346"/>
          <a:ext cx="1057307" cy="670559"/>
        </a:xfrm>
        <a:prstGeom prst="rect">
          <a:avLst/>
        </a:prstGeom>
      </xdr:spPr>
    </xdr:pic>
    <xdr:clientData/>
  </xdr:twoCellAnchor>
  <xdr:twoCellAnchor>
    <xdr:from>
      <xdr:col>10</xdr:col>
      <xdr:colOff>276225</xdr:colOff>
      <xdr:row>0</xdr:row>
      <xdr:rowOff>47625</xdr:rowOff>
    </xdr:from>
    <xdr:to>
      <xdr:col>11</xdr:col>
      <xdr:colOff>104775</xdr:colOff>
      <xdr:row>4</xdr:row>
      <xdr:rowOff>9408</xdr:rowOff>
    </xdr:to>
    <xdr:pic>
      <xdr:nvPicPr>
        <xdr:cNvPr id="7" name="Picture 1" descr="депа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772650" y="47625"/>
          <a:ext cx="752475" cy="7618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409575</xdr:colOff>
      <xdr:row>0</xdr:row>
      <xdr:rowOff>123825</xdr:rowOff>
    </xdr:from>
    <xdr:to>
      <xdr:col>11</xdr:col>
      <xdr:colOff>1085850</xdr:colOff>
      <xdr:row>4</xdr:row>
      <xdr:rowOff>36019</xdr:rowOff>
    </xdr:to>
    <xdr:pic>
      <xdr:nvPicPr>
        <xdr:cNvPr id="8" name="Рисунок 7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29925" y="123825"/>
          <a:ext cx="676275" cy="7122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AB61"/>
  <sheetViews>
    <sheetView tabSelected="1" view="pageBreakPreview" topLeftCell="A18" zoomScale="86" zoomScaleNormal="100" zoomScaleSheetLayoutView="86" zoomScalePageLayoutView="50" workbookViewId="0">
      <selection activeCell="H42" sqref="H42"/>
    </sheetView>
  </sheetViews>
  <sheetFormatPr defaultColWidth="9.140625" defaultRowHeight="12.75" x14ac:dyDescent="0.2"/>
  <cols>
    <col min="1" max="1" width="7" style="39" customWidth="1"/>
    <col min="2" max="2" width="7" style="54" customWidth="1"/>
    <col min="3" max="3" width="13.7109375" style="54" customWidth="1"/>
    <col min="4" max="4" width="27.5703125" style="39" customWidth="1"/>
    <col min="5" max="5" width="11.7109375" style="61" customWidth="1"/>
    <col min="6" max="6" width="7.7109375" style="39" customWidth="1"/>
    <col min="7" max="7" width="21.85546875" style="39" customWidth="1"/>
    <col min="8" max="8" width="14" style="64" customWidth="1"/>
    <col min="9" max="9" width="13.85546875" style="72" customWidth="1"/>
    <col min="10" max="10" width="11.7109375" style="55" customWidth="1"/>
    <col min="11" max="11" width="14.85546875" style="39" customWidth="1"/>
    <col min="12" max="12" width="27.7109375" style="39" customWidth="1"/>
    <col min="13" max="16384" width="9.140625" style="39"/>
  </cols>
  <sheetData>
    <row r="1" spans="1:28" ht="15.75" customHeight="1" x14ac:dyDescent="0.2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28" ht="15.75" customHeight="1" x14ac:dyDescent="0.2">
      <c r="A2" s="116" t="s">
        <v>41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28" ht="15.75" customHeight="1" x14ac:dyDescent="0.2">
      <c r="A3" s="116" t="s">
        <v>11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28" ht="15.75" customHeight="1" x14ac:dyDescent="0.2">
      <c r="A4" s="116" t="s">
        <v>42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</row>
    <row r="5" spans="1:28" ht="7.5" customHeight="1" x14ac:dyDescent="0.2">
      <c r="A5" s="149" t="s">
        <v>44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</row>
    <row r="6" spans="1:28" s="40" customFormat="1" ht="28.5" x14ac:dyDescent="0.2">
      <c r="A6" s="117" t="s">
        <v>118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41"/>
      <c r="N6" s="41"/>
      <c r="O6" s="41"/>
      <c r="P6" s="41"/>
      <c r="Q6" s="41"/>
      <c r="R6" s="41"/>
      <c r="S6" s="41"/>
      <c r="T6" s="41"/>
      <c r="U6" s="41"/>
    </row>
    <row r="7" spans="1:28" s="40" customFormat="1" ht="18" customHeight="1" x14ac:dyDescent="0.2">
      <c r="A7" s="115" t="s">
        <v>17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</row>
    <row r="8" spans="1:28" s="40" customFormat="1" ht="4.5" customHeight="1" thickBot="1" x14ac:dyDescent="0.25">
      <c r="A8" s="150" t="s">
        <v>44</v>
      </c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</row>
    <row r="9" spans="1:28" ht="19.5" customHeight="1" thickTop="1" x14ac:dyDescent="0.2">
      <c r="A9" s="119" t="s">
        <v>22</v>
      </c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1"/>
    </row>
    <row r="10" spans="1:28" s="85" customFormat="1" ht="18" customHeight="1" x14ac:dyDescent="0.2">
      <c r="A10" s="122" t="s">
        <v>50</v>
      </c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4"/>
    </row>
    <row r="11" spans="1:28" ht="19.5" customHeight="1" x14ac:dyDescent="0.2">
      <c r="A11" s="125" t="s">
        <v>57</v>
      </c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7"/>
    </row>
    <row r="12" spans="1:28" ht="5.25" customHeight="1" x14ac:dyDescent="0.2">
      <c r="A12" s="151" t="s">
        <v>44</v>
      </c>
      <c r="B12" s="152"/>
      <c r="C12" s="152"/>
      <c r="D12" s="152"/>
      <c r="E12" s="152"/>
      <c r="F12" s="152"/>
      <c r="G12" s="152"/>
      <c r="H12" s="152"/>
      <c r="I12" s="152"/>
      <c r="J12" s="152"/>
      <c r="K12" s="152"/>
      <c r="L12" s="153"/>
    </row>
    <row r="13" spans="1:28" ht="15.75" x14ac:dyDescent="0.2">
      <c r="A13" s="25" t="s">
        <v>61</v>
      </c>
      <c r="B13" s="10"/>
      <c r="C13" s="10"/>
      <c r="D13" s="82"/>
      <c r="E13" s="35"/>
      <c r="F13" s="1"/>
      <c r="G13" s="19" t="s">
        <v>59</v>
      </c>
      <c r="H13" s="86"/>
      <c r="I13" s="65"/>
      <c r="J13" s="26"/>
      <c r="K13" s="15"/>
      <c r="L13" s="16" t="s">
        <v>51</v>
      </c>
    </row>
    <row r="14" spans="1:28" ht="15.75" x14ac:dyDescent="0.2">
      <c r="A14" s="42" t="s">
        <v>56</v>
      </c>
      <c r="B14" s="7"/>
      <c r="C14" s="7"/>
      <c r="D14" s="36"/>
      <c r="E14" s="36"/>
      <c r="F14" s="2"/>
      <c r="G14" s="3" t="s">
        <v>58</v>
      </c>
      <c r="H14" s="87"/>
      <c r="I14" s="66"/>
      <c r="J14" s="27"/>
      <c r="K14" s="17"/>
      <c r="L14" s="18" t="s">
        <v>60</v>
      </c>
    </row>
    <row r="15" spans="1:28" ht="15" x14ac:dyDescent="0.2">
      <c r="A15" s="128" t="s">
        <v>10</v>
      </c>
      <c r="B15" s="129"/>
      <c r="C15" s="129"/>
      <c r="D15" s="129"/>
      <c r="E15" s="129"/>
      <c r="F15" s="129"/>
      <c r="G15" s="130"/>
      <c r="H15" s="137" t="s">
        <v>1</v>
      </c>
      <c r="I15" s="138"/>
      <c r="J15" s="138"/>
      <c r="K15" s="138"/>
      <c r="L15" s="139"/>
    </row>
    <row r="16" spans="1:28" ht="15" x14ac:dyDescent="0.2">
      <c r="A16" s="43" t="s">
        <v>18</v>
      </c>
      <c r="B16" s="44"/>
      <c r="C16" s="44"/>
      <c r="D16" s="45"/>
      <c r="E16" s="6" t="s">
        <v>44</v>
      </c>
      <c r="F16" s="45"/>
      <c r="G16" s="6"/>
      <c r="H16" s="62" t="s">
        <v>45</v>
      </c>
      <c r="I16" s="67"/>
      <c r="J16" s="28"/>
      <c r="K16" s="4"/>
      <c r="L16" s="84"/>
    </row>
    <row r="17" spans="1:12" ht="15" x14ac:dyDescent="0.2">
      <c r="A17" s="43" t="s">
        <v>19</v>
      </c>
      <c r="B17" s="44"/>
      <c r="C17" s="44"/>
      <c r="D17" s="6"/>
      <c r="E17" s="37"/>
      <c r="F17" s="45"/>
      <c r="G17" s="6" t="s">
        <v>54</v>
      </c>
      <c r="H17" s="62" t="s">
        <v>52</v>
      </c>
      <c r="I17" s="67"/>
      <c r="J17" s="28"/>
      <c r="K17" s="4"/>
      <c r="L17" s="46"/>
    </row>
    <row r="18" spans="1:12" ht="15" x14ac:dyDescent="0.2">
      <c r="A18" s="43" t="s">
        <v>20</v>
      </c>
      <c r="B18" s="44"/>
      <c r="C18" s="44"/>
      <c r="D18" s="6"/>
      <c r="E18" s="37"/>
      <c r="F18" s="45"/>
      <c r="G18" s="6" t="s">
        <v>55</v>
      </c>
      <c r="H18" s="62" t="s">
        <v>64</v>
      </c>
      <c r="I18" s="67"/>
      <c r="J18" s="28"/>
      <c r="K18" s="4"/>
      <c r="L18" s="46"/>
    </row>
    <row r="19" spans="1:12" ht="16.5" thickBot="1" x14ac:dyDescent="0.25">
      <c r="A19" s="43" t="s">
        <v>16</v>
      </c>
      <c r="B19" s="8"/>
      <c r="C19" s="8"/>
      <c r="D19" s="5"/>
      <c r="F19" s="5"/>
      <c r="G19" s="6" t="s">
        <v>62</v>
      </c>
      <c r="H19" s="62" t="s">
        <v>38</v>
      </c>
      <c r="I19" s="67"/>
      <c r="J19" s="28"/>
      <c r="K19" s="34">
        <v>91</v>
      </c>
      <c r="L19" s="46" t="s">
        <v>63</v>
      </c>
    </row>
    <row r="20" spans="1:12" ht="5.25" customHeight="1" thickTop="1" thickBot="1" x14ac:dyDescent="0.25">
      <c r="A20" s="13"/>
      <c r="B20" s="12"/>
      <c r="C20" s="12"/>
      <c r="D20" s="11"/>
      <c r="E20" s="38"/>
      <c r="F20" s="11"/>
      <c r="G20" s="11"/>
      <c r="H20" s="63"/>
      <c r="I20" s="68"/>
      <c r="J20" s="29"/>
      <c r="K20" s="11"/>
      <c r="L20" s="14"/>
    </row>
    <row r="21" spans="1:12" s="47" customFormat="1" ht="21" customHeight="1" thickTop="1" x14ac:dyDescent="0.2">
      <c r="A21" s="131" t="s">
        <v>7</v>
      </c>
      <c r="B21" s="133" t="s">
        <v>13</v>
      </c>
      <c r="C21" s="133" t="s">
        <v>37</v>
      </c>
      <c r="D21" s="133" t="s">
        <v>2</v>
      </c>
      <c r="E21" s="135" t="s">
        <v>36</v>
      </c>
      <c r="F21" s="133" t="s">
        <v>9</v>
      </c>
      <c r="G21" s="133" t="s">
        <v>14</v>
      </c>
      <c r="H21" s="140" t="s">
        <v>8</v>
      </c>
      <c r="I21" s="140" t="s">
        <v>26</v>
      </c>
      <c r="J21" s="142" t="s">
        <v>23</v>
      </c>
      <c r="K21" s="144" t="s">
        <v>25</v>
      </c>
      <c r="L21" s="157" t="s">
        <v>15</v>
      </c>
    </row>
    <row r="22" spans="1:12" s="47" customFormat="1" ht="13.5" customHeight="1" x14ac:dyDescent="0.2">
      <c r="A22" s="132"/>
      <c r="B22" s="134"/>
      <c r="C22" s="134"/>
      <c r="D22" s="134"/>
      <c r="E22" s="136"/>
      <c r="F22" s="134"/>
      <c r="G22" s="134"/>
      <c r="H22" s="141"/>
      <c r="I22" s="141"/>
      <c r="J22" s="143"/>
      <c r="K22" s="145"/>
      <c r="L22" s="158"/>
    </row>
    <row r="23" spans="1:12" ht="24.75" customHeight="1" x14ac:dyDescent="0.2">
      <c r="A23" s="89">
        <v>1</v>
      </c>
      <c r="B23" s="90">
        <v>18</v>
      </c>
      <c r="C23" s="91">
        <v>10036018306</v>
      </c>
      <c r="D23" s="92" t="s">
        <v>65</v>
      </c>
      <c r="E23" s="93" t="s">
        <v>66</v>
      </c>
      <c r="F23" s="94" t="s">
        <v>24</v>
      </c>
      <c r="G23" s="97" t="s">
        <v>113</v>
      </c>
      <c r="H23" s="108">
        <v>0.11741898148148149</v>
      </c>
      <c r="I23" s="108" t="s">
        <v>44</v>
      </c>
      <c r="J23" s="88">
        <f>IFERROR($K$19*3600/(HOUR(H23)*3600+MINUTE(H23)*60+SECOND(H23)),"")</f>
        <v>32.291769344504679</v>
      </c>
      <c r="K23" s="90"/>
      <c r="L23" s="95"/>
    </row>
    <row r="24" spans="1:12" ht="24.75" customHeight="1" x14ac:dyDescent="0.2">
      <c r="A24" s="96">
        <v>2</v>
      </c>
      <c r="B24" s="90">
        <v>5</v>
      </c>
      <c r="C24" s="91">
        <v>10036014666</v>
      </c>
      <c r="D24" s="92" t="s">
        <v>67</v>
      </c>
      <c r="E24" s="93" t="s">
        <v>68</v>
      </c>
      <c r="F24" s="94" t="s">
        <v>24</v>
      </c>
      <c r="G24" s="97" t="s">
        <v>43</v>
      </c>
      <c r="H24" s="108">
        <v>0.11789351851851852</v>
      </c>
      <c r="I24" s="108">
        <f>H24-$H$23</f>
        <v>4.745370370370372E-4</v>
      </c>
      <c r="J24" s="88">
        <f t="shared" ref="J24:J33" si="0">IFERROR($K$19*3600/(HOUR(H24)*3600+MINUTE(H24)*60+SECOND(H24)),"")</f>
        <v>32.161790693108188</v>
      </c>
      <c r="K24" s="90"/>
      <c r="L24" s="95"/>
    </row>
    <row r="25" spans="1:12" ht="24.75" customHeight="1" x14ac:dyDescent="0.2">
      <c r="A25" s="96">
        <v>3</v>
      </c>
      <c r="B25" s="90">
        <v>4</v>
      </c>
      <c r="C25" s="91">
        <v>10093888708</v>
      </c>
      <c r="D25" s="92" t="s">
        <v>69</v>
      </c>
      <c r="E25" s="93" t="s">
        <v>70</v>
      </c>
      <c r="F25" s="94" t="s">
        <v>33</v>
      </c>
      <c r="G25" s="97" t="s">
        <v>71</v>
      </c>
      <c r="H25" s="108">
        <v>0.11789351851851852</v>
      </c>
      <c r="I25" s="108">
        <f t="shared" ref="I25:I33" si="1">H25-$H$23</f>
        <v>4.745370370370372E-4</v>
      </c>
      <c r="J25" s="88">
        <f t="shared" si="0"/>
        <v>32.161790693108188</v>
      </c>
      <c r="K25" s="90"/>
      <c r="L25" s="95"/>
    </row>
    <row r="26" spans="1:12" ht="24.75" customHeight="1" x14ac:dyDescent="0.2">
      <c r="A26" s="96">
        <v>4</v>
      </c>
      <c r="B26" s="90">
        <v>20</v>
      </c>
      <c r="C26" s="91">
        <v>10052470819</v>
      </c>
      <c r="D26" s="92" t="s">
        <v>72</v>
      </c>
      <c r="E26" s="93" t="s">
        <v>73</v>
      </c>
      <c r="F26" s="94" t="s">
        <v>24</v>
      </c>
      <c r="G26" s="97" t="s">
        <v>114</v>
      </c>
      <c r="H26" s="108">
        <v>0.11789351851851852</v>
      </c>
      <c r="I26" s="108">
        <f t="shared" si="1"/>
        <v>4.745370370370372E-4</v>
      </c>
      <c r="J26" s="88">
        <f t="shared" si="0"/>
        <v>32.161790693108188</v>
      </c>
      <c r="K26" s="90"/>
      <c r="L26" s="95"/>
    </row>
    <row r="27" spans="1:12" ht="24.75" customHeight="1" x14ac:dyDescent="0.2">
      <c r="A27" s="96">
        <v>5</v>
      </c>
      <c r="B27" s="90">
        <v>26</v>
      </c>
      <c r="C27" s="91">
        <v>10053914200</v>
      </c>
      <c r="D27" s="92" t="s">
        <v>74</v>
      </c>
      <c r="E27" s="93" t="s">
        <v>75</v>
      </c>
      <c r="F27" s="94" t="s">
        <v>24</v>
      </c>
      <c r="G27" s="97" t="s">
        <v>115</v>
      </c>
      <c r="H27" s="108">
        <v>0.11789351851851852</v>
      </c>
      <c r="I27" s="108">
        <f t="shared" si="1"/>
        <v>4.745370370370372E-4</v>
      </c>
      <c r="J27" s="88">
        <f t="shared" si="0"/>
        <v>32.161790693108188</v>
      </c>
      <c r="K27" s="90"/>
      <c r="L27" s="95"/>
    </row>
    <row r="28" spans="1:12" ht="24.75" customHeight="1" x14ac:dyDescent="0.2">
      <c r="A28" s="96">
        <v>6</v>
      </c>
      <c r="B28" s="90">
        <v>10</v>
      </c>
      <c r="C28" s="91">
        <v>10034947868</v>
      </c>
      <c r="D28" s="92" t="s">
        <v>76</v>
      </c>
      <c r="E28" s="93" t="s">
        <v>77</v>
      </c>
      <c r="F28" s="94" t="s">
        <v>24</v>
      </c>
      <c r="G28" s="97" t="s">
        <v>78</v>
      </c>
      <c r="H28" s="108">
        <v>0.11789351851851852</v>
      </c>
      <c r="I28" s="108">
        <f t="shared" si="1"/>
        <v>4.745370370370372E-4</v>
      </c>
      <c r="J28" s="88">
        <f t="shared" si="0"/>
        <v>32.161790693108188</v>
      </c>
      <c r="K28" s="90"/>
      <c r="L28" s="95"/>
    </row>
    <row r="29" spans="1:12" ht="24.75" customHeight="1" x14ac:dyDescent="0.2">
      <c r="A29" s="96">
        <v>7</v>
      </c>
      <c r="B29" s="90">
        <v>9</v>
      </c>
      <c r="C29" s="91">
        <v>10036018104</v>
      </c>
      <c r="D29" s="92" t="s">
        <v>79</v>
      </c>
      <c r="E29" s="93" t="s">
        <v>80</v>
      </c>
      <c r="F29" s="94" t="s">
        <v>33</v>
      </c>
      <c r="G29" s="97" t="s">
        <v>43</v>
      </c>
      <c r="H29" s="108">
        <v>0.11789351851851852</v>
      </c>
      <c r="I29" s="108">
        <f t="shared" si="1"/>
        <v>4.745370370370372E-4</v>
      </c>
      <c r="J29" s="88">
        <f t="shared" si="0"/>
        <v>32.161790693108188</v>
      </c>
      <c r="K29" s="90"/>
      <c r="L29" s="95"/>
    </row>
    <row r="30" spans="1:12" ht="24.75" customHeight="1" x14ac:dyDescent="0.2">
      <c r="A30" s="96">
        <v>8</v>
      </c>
      <c r="B30" s="90">
        <v>19</v>
      </c>
      <c r="C30" s="91">
        <v>10036075900</v>
      </c>
      <c r="D30" s="92" t="s">
        <v>81</v>
      </c>
      <c r="E30" s="93" t="s">
        <v>82</v>
      </c>
      <c r="F30" s="94" t="s">
        <v>24</v>
      </c>
      <c r="G30" s="97" t="s">
        <v>116</v>
      </c>
      <c r="H30" s="108">
        <v>0.11790509259259259</v>
      </c>
      <c r="I30" s="108">
        <f t="shared" si="1"/>
        <v>4.8611111111110383E-4</v>
      </c>
      <c r="J30" s="88">
        <f t="shared" si="0"/>
        <v>32.158633552566997</v>
      </c>
      <c r="K30" s="90"/>
      <c r="L30" s="95"/>
    </row>
    <row r="31" spans="1:12" ht="24.75" customHeight="1" x14ac:dyDescent="0.2">
      <c r="A31" s="96">
        <v>9</v>
      </c>
      <c r="B31" s="90">
        <v>25</v>
      </c>
      <c r="C31" s="91">
        <v>10052804154</v>
      </c>
      <c r="D31" s="92" t="s">
        <v>83</v>
      </c>
      <c r="E31" s="93" t="s">
        <v>84</v>
      </c>
      <c r="F31" s="94" t="s">
        <v>33</v>
      </c>
      <c r="G31" s="97" t="s">
        <v>85</v>
      </c>
      <c r="H31" s="108">
        <v>0.11819444444444445</v>
      </c>
      <c r="I31" s="108">
        <f t="shared" si="1"/>
        <v>7.7546296296296391E-4</v>
      </c>
      <c r="J31" s="88">
        <f t="shared" si="0"/>
        <v>32.07990599294947</v>
      </c>
      <c r="K31" s="90"/>
      <c r="L31" s="95"/>
    </row>
    <row r="32" spans="1:12" ht="24.75" customHeight="1" x14ac:dyDescent="0.2">
      <c r="A32" s="96">
        <v>10</v>
      </c>
      <c r="B32" s="90">
        <v>17</v>
      </c>
      <c r="C32" s="91">
        <v>10050875369</v>
      </c>
      <c r="D32" s="92" t="s">
        <v>86</v>
      </c>
      <c r="E32" s="93" t="s">
        <v>87</v>
      </c>
      <c r="F32" s="94" t="s">
        <v>24</v>
      </c>
      <c r="G32" s="97" t="s">
        <v>88</v>
      </c>
      <c r="H32" s="108">
        <v>0.11819444444444445</v>
      </c>
      <c r="I32" s="108">
        <f t="shared" si="1"/>
        <v>7.7546296296296391E-4</v>
      </c>
      <c r="J32" s="88">
        <f t="shared" si="0"/>
        <v>32.07990599294947</v>
      </c>
      <c r="K32" s="90"/>
      <c r="L32" s="95"/>
    </row>
    <row r="33" spans="1:12" ht="24.75" customHeight="1" x14ac:dyDescent="0.2">
      <c r="A33" s="96">
        <v>11</v>
      </c>
      <c r="B33" s="90">
        <v>23</v>
      </c>
      <c r="C33" s="91">
        <v>10036034975</v>
      </c>
      <c r="D33" s="92" t="s">
        <v>89</v>
      </c>
      <c r="E33" s="93" t="s">
        <v>90</v>
      </c>
      <c r="F33" s="94" t="s">
        <v>33</v>
      </c>
      <c r="G33" s="97" t="s">
        <v>117</v>
      </c>
      <c r="H33" s="108">
        <v>0.11888888888888889</v>
      </c>
      <c r="I33" s="108">
        <f t="shared" si="1"/>
        <v>1.4699074074074059E-3</v>
      </c>
      <c r="J33" s="88">
        <f t="shared" si="0"/>
        <v>31.892523364485982</v>
      </c>
      <c r="K33" s="90"/>
      <c r="L33" s="95"/>
    </row>
    <row r="34" spans="1:12" ht="24.75" customHeight="1" x14ac:dyDescent="0.2">
      <c r="A34" s="96">
        <v>12</v>
      </c>
      <c r="B34" s="90">
        <v>3</v>
      </c>
      <c r="C34" s="91">
        <v>10034962521</v>
      </c>
      <c r="D34" s="92" t="s">
        <v>91</v>
      </c>
      <c r="E34" s="93" t="s">
        <v>92</v>
      </c>
      <c r="F34" s="94" t="s">
        <v>24</v>
      </c>
      <c r="G34" s="97" t="s">
        <v>71</v>
      </c>
      <c r="H34" s="108">
        <v>0.11927083333333333</v>
      </c>
      <c r="I34" s="108">
        <f t="shared" ref="I34:I41" si="2">H34-$H$23</f>
        <v>1.8518518518518406E-3</v>
      </c>
      <c r="J34" s="88">
        <f t="shared" ref="J34:J42" si="3">IFERROR($K$19*3600/(HOUR(H34)*3600+MINUTE(H34)*60+SECOND(H34)),"")</f>
        <v>31.790393013100438</v>
      </c>
      <c r="K34" s="90"/>
      <c r="L34" s="95"/>
    </row>
    <row r="35" spans="1:12" ht="27.75" customHeight="1" x14ac:dyDescent="0.2">
      <c r="A35" s="96">
        <v>13</v>
      </c>
      <c r="B35" s="90">
        <v>27</v>
      </c>
      <c r="C35" s="91">
        <v>10053914196</v>
      </c>
      <c r="D35" s="92" t="s">
        <v>93</v>
      </c>
      <c r="E35" s="93" t="s">
        <v>75</v>
      </c>
      <c r="F35" s="94" t="s">
        <v>24</v>
      </c>
      <c r="G35" s="97" t="s">
        <v>115</v>
      </c>
      <c r="H35" s="108">
        <v>0.11967592592592592</v>
      </c>
      <c r="I35" s="108">
        <f t="shared" si="2"/>
        <v>2.2569444444444364E-3</v>
      </c>
      <c r="J35" s="88">
        <f t="shared" si="3"/>
        <v>31.682785299806575</v>
      </c>
      <c r="K35" s="90"/>
      <c r="L35" s="95"/>
    </row>
    <row r="36" spans="1:12" ht="24.75" customHeight="1" x14ac:dyDescent="0.2">
      <c r="A36" s="96">
        <v>14</v>
      </c>
      <c r="B36" s="90">
        <v>21</v>
      </c>
      <c r="C36" s="91">
        <v>10036064681</v>
      </c>
      <c r="D36" s="92" t="s">
        <v>94</v>
      </c>
      <c r="E36" s="93" t="s">
        <v>95</v>
      </c>
      <c r="F36" s="94" t="s">
        <v>33</v>
      </c>
      <c r="G36" s="97" t="s">
        <v>88</v>
      </c>
      <c r="H36" s="108">
        <v>0.1200462962962963</v>
      </c>
      <c r="I36" s="108">
        <f t="shared" si="2"/>
        <v>2.6273148148148184E-3</v>
      </c>
      <c r="J36" s="88">
        <f t="shared" si="3"/>
        <v>31.585036637099883</v>
      </c>
      <c r="K36" s="90"/>
      <c r="L36" s="95"/>
    </row>
    <row r="37" spans="1:12" ht="24.75" customHeight="1" x14ac:dyDescent="0.2">
      <c r="A37" s="96">
        <v>15</v>
      </c>
      <c r="B37" s="90">
        <v>11</v>
      </c>
      <c r="C37" s="91">
        <v>10076238445</v>
      </c>
      <c r="D37" s="92" t="s">
        <v>96</v>
      </c>
      <c r="E37" s="93" t="s">
        <v>97</v>
      </c>
      <c r="F37" s="94" t="s">
        <v>24</v>
      </c>
      <c r="G37" s="97" t="s">
        <v>98</v>
      </c>
      <c r="H37" s="108">
        <v>0.12054398148148149</v>
      </c>
      <c r="I37" s="108">
        <f t="shared" si="2"/>
        <v>3.1250000000000028E-3</v>
      </c>
      <c r="J37" s="88">
        <f t="shared" si="3"/>
        <v>31.454632741238598</v>
      </c>
      <c r="K37" s="90"/>
      <c r="L37" s="95"/>
    </row>
    <row r="38" spans="1:12" ht="24.75" customHeight="1" x14ac:dyDescent="0.2">
      <c r="A38" s="96">
        <v>16</v>
      </c>
      <c r="B38" s="90">
        <v>2</v>
      </c>
      <c r="C38" s="91">
        <v>10036017393</v>
      </c>
      <c r="D38" s="92" t="s">
        <v>99</v>
      </c>
      <c r="E38" s="93" t="s">
        <v>100</v>
      </c>
      <c r="F38" s="94" t="s">
        <v>24</v>
      </c>
      <c r="G38" s="97" t="s">
        <v>71</v>
      </c>
      <c r="H38" s="108">
        <v>0.12054398148148149</v>
      </c>
      <c r="I38" s="108">
        <f t="shared" si="2"/>
        <v>3.1250000000000028E-3</v>
      </c>
      <c r="J38" s="88">
        <f t="shared" si="3"/>
        <v>31.454632741238598</v>
      </c>
      <c r="K38" s="90"/>
      <c r="L38" s="95"/>
    </row>
    <row r="39" spans="1:12" ht="24.75" customHeight="1" x14ac:dyDescent="0.2">
      <c r="A39" s="96">
        <v>17</v>
      </c>
      <c r="B39" s="90">
        <v>1</v>
      </c>
      <c r="C39" s="91">
        <v>10080746117</v>
      </c>
      <c r="D39" s="92" t="s">
        <v>101</v>
      </c>
      <c r="E39" s="93" t="s">
        <v>102</v>
      </c>
      <c r="F39" s="94" t="s">
        <v>33</v>
      </c>
      <c r="G39" s="97" t="s">
        <v>71</v>
      </c>
      <c r="H39" s="108">
        <v>0.12054398148148149</v>
      </c>
      <c r="I39" s="108">
        <f t="shared" si="2"/>
        <v>3.1250000000000028E-3</v>
      </c>
      <c r="J39" s="88">
        <f t="shared" si="3"/>
        <v>31.454632741238598</v>
      </c>
      <c r="K39" s="90"/>
      <c r="L39" s="95"/>
    </row>
    <row r="40" spans="1:12" ht="24.75" customHeight="1" x14ac:dyDescent="0.2">
      <c r="A40" s="96">
        <v>18</v>
      </c>
      <c r="B40" s="90">
        <v>7</v>
      </c>
      <c r="C40" s="91">
        <v>10080503516</v>
      </c>
      <c r="D40" s="92" t="s">
        <v>103</v>
      </c>
      <c r="E40" s="93" t="s">
        <v>80</v>
      </c>
      <c r="F40" s="94" t="s">
        <v>33</v>
      </c>
      <c r="G40" s="97" t="s">
        <v>43</v>
      </c>
      <c r="H40" s="108">
        <v>0.12208333333333332</v>
      </c>
      <c r="I40" s="108">
        <f t="shared" si="2"/>
        <v>4.6643518518518362E-3</v>
      </c>
      <c r="J40" s="88">
        <f t="shared" si="3"/>
        <v>31.058020477815699</v>
      </c>
      <c r="K40" s="90"/>
      <c r="L40" s="111" t="s">
        <v>49</v>
      </c>
    </row>
    <row r="41" spans="1:12" ht="23.25" customHeight="1" x14ac:dyDescent="0.2">
      <c r="A41" s="96">
        <v>19</v>
      </c>
      <c r="B41" s="90">
        <v>8</v>
      </c>
      <c r="C41" s="91">
        <v>10052471021</v>
      </c>
      <c r="D41" s="92" t="s">
        <v>104</v>
      </c>
      <c r="E41" s="93" t="s">
        <v>105</v>
      </c>
      <c r="F41" s="94" t="s">
        <v>33</v>
      </c>
      <c r="G41" s="97" t="s">
        <v>43</v>
      </c>
      <c r="H41" s="108">
        <v>0.12297453703703703</v>
      </c>
      <c r="I41" s="108">
        <f t="shared" si="2"/>
        <v>5.5555555555555497E-3</v>
      </c>
      <c r="J41" s="88">
        <f t="shared" si="3"/>
        <v>30.832941176470587</v>
      </c>
      <c r="K41" s="90"/>
      <c r="L41" s="112" t="s">
        <v>108</v>
      </c>
    </row>
    <row r="42" spans="1:12" ht="24.75" customHeight="1" thickBot="1" x14ac:dyDescent="0.25">
      <c r="A42" s="99" t="s">
        <v>53</v>
      </c>
      <c r="B42" s="100">
        <v>12</v>
      </c>
      <c r="C42" s="101">
        <v>10036085600</v>
      </c>
      <c r="D42" s="102" t="s">
        <v>106</v>
      </c>
      <c r="E42" s="103" t="s">
        <v>107</v>
      </c>
      <c r="F42" s="104" t="s">
        <v>24</v>
      </c>
      <c r="G42" s="105" t="s">
        <v>98</v>
      </c>
      <c r="H42" s="113"/>
      <c r="I42" s="113"/>
      <c r="J42" s="106" t="str">
        <f t="shared" si="3"/>
        <v/>
      </c>
      <c r="K42" s="100"/>
      <c r="L42" s="114"/>
    </row>
    <row r="43" spans="1:12" ht="9" customHeight="1" thickTop="1" thickBot="1" x14ac:dyDescent="0.25">
      <c r="A43" s="73"/>
      <c r="B43" s="74"/>
      <c r="C43" s="74"/>
      <c r="D43" s="75"/>
      <c r="E43" s="76"/>
      <c r="F43" s="77"/>
      <c r="G43" s="78"/>
      <c r="H43" s="79"/>
      <c r="I43" s="80"/>
      <c r="J43" s="48"/>
      <c r="K43" s="81"/>
      <c r="L43" s="81"/>
    </row>
    <row r="44" spans="1:12" ht="15.75" thickTop="1" x14ac:dyDescent="0.2">
      <c r="A44" s="159" t="s">
        <v>5</v>
      </c>
      <c r="B44" s="160"/>
      <c r="C44" s="160"/>
      <c r="D44" s="160"/>
      <c r="E44" s="160"/>
      <c r="F44" s="160"/>
      <c r="G44" s="160" t="s">
        <v>6</v>
      </c>
      <c r="H44" s="160"/>
      <c r="I44" s="160"/>
      <c r="J44" s="160"/>
      <c r="K44" s="160"/>
      <c r="L44" s="161"/>
    </row>
    <row r="45" spans="1:12" x14ac:dyDescent="0.2">
      <c r="A45" s="20" t="s">
        <v>109</v>
      </c>
      <c r="B45" s="5"/>
      <c r="C45" s="49"/>
      <c r="D45" s="5"/>
      <c r="E45" s="57"/>
      <c r="F45" s="50"/>
      <c r="G45" s="51" t="s">
        <v>34</v>
      </c>
      <c r="H45" s="83">
        <v>7</v>
      </c>
      <c r="I45" s="69"/>
      <c r="J45" s="31"/>
      <c r="K45" s="98" t="s">
        <v>32</v>
      </c>
      <c r="L45" s="107">
        <f>COUNTIF(F23:F42,"ЗМС")</f>
        <v>0</v>
      </c>
    </row>
    <row r="46" spans="1:12" x14ac:dyDescent="0.2">
      <c r="A46" s="20" t="s">
        <v>110</v>
      </c>
      <c r="B46" s="5"/>
      <c r="C46" s="21"/>
      <c r="D46" s="5"/>
      <c r="E46" s="58"/>
      <c r="F46" s="52"/>
      <c r="G46" s="22" t="s">
        <v>27</v>
      </c>
      <c r="H46" s="83">
        <f>H47+H52</f>
        <v>20</v>
      </c>
      <c r="I46" s="70"/>
      <c r="J46" s="32"/>
      <c r="K46" s="98" t="s">
        <v>21</v>
      </c>
      <c r="L46" s="107">
        <f>COUNTIF(F23:F42,"МСМК")</f>
        <v>0</v>
      </c>
    </row>
    <row r="47" spans="1:12" x14ac:dyDescent="0.2">
      <c r="A47" s="20" t="s">
        <v>111</v>
      </c>
      <c r="B47" s="5"/>
      <c r="C47" s="24"/>
      <c r="D47" s="5"/>
      <c r="E47" s="58"/>
      <c r="F47" s="52"/>
      <c r="G47" s="22" t="s">
        <v>28</v>
      </c>
      <c r="H47" s="83">
        <f>H48+H49+H50+H51</f>
        <v>20</v>
      </c>
      <c r="I47" s="70"/>
      <c r="J47" s="32"/>
      <c r="K47" s="98" t="s">
        <v>24</v>
      </c>
      <c r="L47" s="107">
        <f>COUNTIF(F23:F42,"МС")</f>
        <v>12</v>
      </c>
    </row>
    <row r="48" spans="1:12" x14ac:dyDescent="0.2">
      <c r="A48" s="20" t="s">
        <v>112</v>
      </c>
      <c r="B48" s="5"/>
      <c r="C48" s="24"/>
      <c r="D48" s="5"/>
      <c r="E48" s="58"/>
      <c r="F48" s="52"/>
      <c r="G48" s="22" t="s">
        <v>29</v>
      </c>
      <c r="H48" s="83">
        <f>COUNT(A23:A42)</f>
        <v>19</v>
      </c>
      <c r="I48" s="70"/>
      <c r="J48" s="32"/>
      <c r="K48" s="30" t="s">
        <v>33</v>
      </c>
      <c r="L48" s="107">
        <f>COUNTIF(F23:F42,"КМС")</f>
        <v>8</v>
      </c>
    </row>
    <row r="49" spans="1:12" x14ac:dyDescent="0.2">
      <c r="A49" s="20"/>
      <c r="B49" s="5"/>
      <c r="C49" s="24"/>
      <c r="D49" s="5"/>
      <c r="E49" s="58"/>
      <c r="F49" s="52"/>
      <c r="G49" s="22" t="s">
        <v>40</v>
      </c>
      <c r="H49" s="83">
        <f>COUNTIF(A23:A42,"ЛИМ")</f>
        <v>0</v>
      </c>
      <c r="I49" s="70"/>
      <c r="J49" s="32"/>
      <c r="K49" s="30" t="s">
        <v>39</v>
      </c>
      <c r="L49" s="107">
        <f>COUNTIF(F23:F42,"1 СР")</f>
        <v>0</v>
      </c>
    </row>
    <row r="50" spans="1:12" x14ac:dyDescent="0.2">
      <c r="A50" s="20"/>
      <c r="B50" s="5"/>
      <c r="C50" s="5"/>
      <c r="D50" s="5"/>
      <c r="E50" s="58"/>
      <c r="F50" s="52"/>
      <c r="G50" s="22" t="s">
        <v>30</v>
      </c>
      <c r="H50" s="83">
        <f>COUNTIF(A23:A42,"НФ")</f>
        <v>1</v>
      </c>
      <c r="I50" s="70"/>
      <c r="J50" s="32"/>
      <c r="K50" s="30" t="s">
        <v>46</v>
      </c>
      <c r="L50" s="107">
        <f>COUNTIF(F23:F42,"2 СР")</f>
        <v>0</v>
      </c>
    </row>
    <row r="51" spans="1:12" x14ac:dyDescent="0.2">
      <c r="A51" s="20"/>
      <c r="B51" s="5"/>
      <c r="C51" s="5"/>
      <c r="D51" s="5"/>
      <c r="E51" s="58"/>
      <c r="F51" s="52"/>
      <c r="G51" s="22" t="s">
        <v>35</v>
      </c>
      <c r="H51" s="83">
        <f>COUNTIF(A23:A42,"ДСКВ")</f>
        <v>0</v>
      </c>
      <c r="I51" s="70"/>
      <c r="J51" s="32"/>
      <c r="K51" s="30" t="s">
        <v>47</v>
      </c>
      <c r="L51" s="107">
        <f>COUNTIF(F23:F42,"3 СР")</f>
        <v>0</v>
      </c>
    </row>
    <row r="52" spans="1:12" x14ac:dyDescent="0.2">
      <c r="A52" s="20"/>
      <c r="B52" s="5"/>
      <c r="C52" s="5"/>
      <c r="D52" s="5"/>
      <c r="E52" s="59"/>
      <c r="F52" s="53"/>
      <c r="G52" s="22" t="s">
        <v>31</v>
      </c>
      <c r="H52" s="83">
        <f>COUNTIF(A23:A42,"НС")</f>
        <v>0</v>
      </c>
      <c r="I52" s="71"/>
      <c r="J52" s="33"/>
      <c r="K52" s="30"/>
      <c r="L52" s="23"/>
    </row>
    <row r="53" spans="1:12" ht="9.75" customHeight="1" x14ac:dyDescent="0.2">
      <c r="A53" s="20"/>
      <c r="B53" s="8"/>
      <c r="C53" s="8"/>
      <c r="D53" s="5"/>
      <c r="E53" s="37"/>
      <c r="L53" s="9"/>
    </row>
    <row r="54" spans="1:12" ht="15.75" x14ac:dyDescent="0.2">
      <c r="A54" s="162" t="s">
        <v>3</v>
      </c>
      <c r="B54" s="118"/>
      <c r="C54" s="118"/>
      <c r="D54" s="118"/>
      <c r="E54" s="118" t="s">
        <v>12</v>
      </c>
      <c r="F54" s="118"/>
      <c r="G54" s="118"/>
      <c r="H54" s="118" t="s">
        <v>4</v>
      </c>
      <c r="I54" s="118"/>
      <c r="J54" s="118"/>
      <c r="K54" s="118" t="s">
        <v>48</v>
      </c>
      <c r="L54" s="147"/>
    </row>
    <row r="55" spans="1:12" x14ac:dyDescent="0.2">
      <c r="A55" s="154"/>
      <c r="B55" s="149"/>
      <c r="C55" s="149"/>
      <c r="D55" s="149"/>
      <c r="E55" s="149"/>
      <c r="F55" s="155"/>
      <c r="G55" s="155"/>
      <c r="H55" s="155"/>
      <c r="I55" s="155"/>
      <c r="J55" s="155"/>
      <c r="K55" s="155"/>
      <c r="L55" s="156"/>
    </row>
    <row r="56" spans="1:12" x14ac:dyDescent="0.2">
      <c r="A56" s="110"/>
      <c r="B56" s="109"/>
      <c r="C56" s="109"/>
      <c r="D56" s="109"/>
      <c r="E56" s="60"/>
      <c r="F56" s="109"/>
      <c r="G56" s="109"/>
      <c r="I56" s="64"/>
      <c r="J56" s="109"/>
      <c r="K56" s="109"/>
      <c r="L56" s="56"/>
    </row>
    <row r="57" spans="1:12" x14ac:dyDescent="0.2">
      <c r="A57" s="110"/>
      <c r="B57" s="109"/>
      <c r="C57" s="109"/>
      <c r="D57" s="109"/>
      <c r="E57" s="60"/>
      <c r="F57" s="109"/>
      <c r="G57" s="109"/>
      <c r="I57" s="64"/>
      <c r="J57" s="109"/>
      <c r="K57" s="109"/>
      <c r="L57" s="56"/>
    </row>
    <row r="58" spans="1:12" x14ac:dyDescent="0.2">
      <c r="A58" s="110"/>
      <c r="B58" s="109"/>
      <c r="C58" s="109"/>
      <c r="D58" s="109"/>
      <c r="E58" s="60"/>
      <c r="F58" s="109"/>
      <c r="G58" s="109"/>
      <c r="I58" s="64"/>
      <c r="J58" s="109"/>
      <c r="K58" s="109"/>
      <c r="L58" s="56"/>
    </row>
    <row r="59" spans="1:12" x14ac:dyDescent="0.2">
      <c r="A59" s="110"/>
      <c r="B59" s="109"/>
      <c r="C59" s="109"/>
      <c r="D59" s="109"/>
      <c r="E59" s="60"/>
      <c r="F59" s="109"/>
      <c r="G59" s="109"/>
      <c r="I59" s="64"/>
      <c r="J59" s="109"/>
      <c r="K59" s="109"/>
      <c r="L59" s="56"/>
    </row>
    <row r="60" spans="1:12" ht="13.5" thickBot="1" x14ac:dyDescent="0.25">
      <c r="A60" s="163" t="s">
        <v>44</v>
      </c>
      <c r="B60" s="146"/>
      <c r="C60" s="146"/>
      <c r="D60" s="146"/>
      <c r="E60" s="146" t="str">
        <f>G17</f>
        <v>ЕЛИФЕРОВ А.В. (ВК, г. ВОРОНЕЖ)</v>
      </c>
      <c r="F60" s="146"/>
      <c r="G60" s="146"/>
      <c r="H60" s="146" t="str">
        <f>G18</f>
        <v>ПОПОВА Е.В. (ВК, г. ВОРОНЕЖ)</v>
      </c>
      <c r="I60" s="146"/>
      <c r="J60" s="146"/>
      <c r="K60" s="146" t="str">
        <f>G19</f>
        <v>СМОРОДИНОВ А.С. (1 СК, г. ВОРОНЕЖ)</v>
      </c>
      <c r="L60" s="148"/>
    </row>
    <row r="61" spans="1:12" ht="13.5" thickTop="1" x14ac:dyDescent="0.2"/>
  </sheetData>
  <sortState ref="B23:H30">
    <sortCondition ref="H23:H30"/>
  </sortState>
  <mergeCells count="38">
    <mergeCell ref="H60:J60"/>
    <mergeCell ref="K54:L54"/>
    <mergeCell ref="K60:L60"/>
    <mergeCell ref="A5:L5"/>
    <mergeCell ref="A8:L8"/>
    <mergeCell ref="A12:L12"/>
    <mergeCell ref="A55:E55"/>
    <mergeCell ref="F55:L55"/>
    <mergeCell ref="L21:L22"/>
    <mergeCell ref="A44:F44"/>
    <mergeCell ref="G44:L44"/>
    <mergeCell ref="A54:D54"/>
    <mergeCell ref="A60:D60"/>
    <mergeCell ref="E54:G54"/>
    <mergeCell ref="E60:G60"/>
    <mergeCell ref="F21:F22"/>
    <mergeCell ref="H54:J54"/>
    <mergeCell ref="A9:L9"/>
    <mergeCell ref="A10:L10"/>
    <mergeCell ref="A11:L11"/>
    <mergeCell ref="A15:G15"/>
    <mergeCell ref="A21:A22"/>
    <mergeCell ref="B21:B22"/>
    <mergeCell ref="C21:C22"/>
    <mergeCell ref="D21:D22"/>
    <mergeCell ref="E21:E22"/>
    <mergeCell ref="H15:L15"/>
    <mergeCell ref="G21:G22"/>
    <mergeCell ref="H21:H22"/>
    <mergeCell ref="I21:I22"/>
    <mergeCell ref="J21:J22"/>
    <mergeCell ref="K21:K22"/>
    <mergeCell ref="A7:L7"/>
    <mergeCell ref="A1:L1"/>
    <mergeCell ref="A2:L2"/>
    <mergeCell ref="A3:L3"/>
    <mergeCell ref="A4:L4"/>
    <mergeCell ref="A6:L6"/>
  </mergeCells>
  <printOptions horizontalCentered="1"/>
  <pageMargins left="0.19685039370078741" right="0.19685039370078741" top="0.59055118110236227" bottom="0.59055118110236227" header="0.15748031496062992" footer="0.11811023622047245"/>
  <pageSetup paperSize="256" scale="82" fitToHeight="0" orientation="landscape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ИГВ без отсечек</vt:lpstr>
      <vt:lpstr>'ИГВ без отсечек'!Заголовки_для_печати</vt:lpstr>
      <vt:lpstr>'ИГВ без отсечек'!Область_печати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Arsen</cp:lastModifiedBy>
  <cp:lastPrinted>2021-05-18T14:29:08Z</cp:lastPrinted>
  <dcterms:created xsi:type="dcterms:W3CDTF">1996-10-08T23:32:33Z</dcterms:created>
  <dcterms:modified xsi:type="dcterms:W3CDTF">2022-06-20T14:01:08Z</dcterms:modified>
</cp:coreProperties>
</file>