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время'!$A$1:$L$41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3" i="2" l="1"/>
  <c r="L32" i="2"/>
  <c r="L31" i="2"/>
  <c r="L30" i="2"/>
  <c r="I30" i="2"/>
  <c r="J41" i="2" l="1"/>
  <c r="H41" i="2"/>
  <c r="E41" i="2"/>
  <c r="I33" i="2"/>
  <c r="I32" i="2"/>
  <c r="I31" i="2"/>
  <c r="L29" i="2"/>
  <c r="L28" i="2"/>
  <c r="L27" i="2"/>
  <c r="I29" i="2" l="1"/>
  <c r="I28" i="2" s="1"/>
</calcChain>
</file>

<file path=xl/sharedStrings.xml><?xml version="1.0" encoding="utf-8"?>
<sst xmlns="http://schemas.openxmlformats.org/spreadsheetml/2006/main" count="78" uniqueCount="72">
  <si>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</si>
  <si>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</si>
  <si>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</si>
  <si>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</si>
  <si>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</si>
  <si>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</si>
  <si>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</si>
  <si>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</si>
  <si>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</si>
  <si>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</si>
  <si>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</si>
  <si>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</si>
  <si>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</si>
  <si>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</si>
  <si>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</si>
  <si>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</si>
  <si>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</si>
  <si>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</si>
  <si>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</si>
  <si>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</si>
  <si>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</si>
  <si>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</si>
  <si>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</si>
  <si>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</si>
  <si>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</si>
  <si>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</si>
  <si>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</si>
  <si>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</si>
  <si>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</si>
  <si>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</si>
  <si>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</si>
  <si>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</si>
  <si>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</si>
  <si>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</si>
  <si>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</si>
  <si>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</si>
  <si>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</si>
  <si>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</si>
  <si>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</si>
  <si>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</si>
  <si>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</si>
  <si>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</si>
  <si>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</si>
  <si>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</si>
  <si>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</si>
  <si>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</si>
  <si>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</si>
  <si>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</si>
  <si>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</si>
  <si>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</si>
  <si>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</si>
  <si>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</si>
  <si>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</si>
  <si>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</si>
  <si>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</si>
  <si>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</si>
  <si>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</si>
  <si>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</si>
  <si>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Температура: +24</t>
  </si>
  <si>
    <t xml:space="preserve">Влажность: </t>
  </si>
  <si>
    <t>Осадки: ясно</t>
  </si>
  <si>
    <t xml:space="preserve">Ветер: </t>
  </si>
  <si>
    <t>Юниорки 17-18 лет</t>
  </si>
  <si>
    <t>Каракулина Оксана</t>
  </si>
  <si>
    <t>Шумова Анна</t>
  </si>
  <si>
    <t xml:space="preserve"> ДАТА ПРОВЕДЕНИЯ: 04 марта 2022 года </t>
  </si>
  <si>
    <r>
      <t xml:space="preserve">НАЧАЛО ГОНКИ: </t>
    </r>
    <r>
      <rPr>
        <sz val="11"/>
        <rFont val="Calibri"/>
        <family val="2"/>
        <charset val="204"/>
      </rPr>
      <t>15ч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</si>
  <si>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17ч 00м</t>
    </r>
  </si>
  <si>
    <t>Дмитриева Ангелина</t>
  </si>
  <si>
    <t>100 360 939 83</t>
  </si>
  <si>
    <t>Московская обл.</t>
  </si>
  <si>
    <t>ГБУ МО "СШОР по велоспорту"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</si>
</sst>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1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13" applyFont="1" applyFill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5" fillId="0" borderId="30" xfId="0" applyFont="1" applyBorder="1" applyAlignment="1">
      <alignment horizontal="left" vertical="center"/>
    </xf>
    <xf numFmtId="0" fontId="17" fillId="0" borderId="19" xfId="11" applyFont="1" applyBorder="1" applyAlignment="1">
      <alignment vertical="center" wrapText="1"/>
    </xf>
    <xf numFmtId="166" fontId="16" fillId="0" borderId="19" xfId="2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107157</xdr:colOff>
      <xdr:row>0</xdr:row>
      <xdr:rowOff>67236</xdr:rowOff>
    </xdr:from>
    <xdr:to>
      <xdr:col>11</xdr:col>
      <xdr:colOff>1052513</xdr:colOff>
      <xdr:row>3</xdr:row>
      <xdr:rowOff>71437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49001" y="67236"/>
          <a:ext cx="945356" cy="86145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41"/>
  <sheetViews>
    <sheetView tabSelected="1" view="pageBreakPreview" topLeftCell="A10" zoomScale="80" zoomScaleNormal="100" zoomScaleSheetLayoutView="80" zoomScalePageLayoutView="95" workbookViewId="0">
      <selection activeCell="I28" sqref="I2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29.710937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2.5" customHeight="1" x14ac:dyDescent="0.2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2.5" customHeight="1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2.5" customHeight="1" x14ac:dyDescent="0.2">
      <c r="A4" s="8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21" customHeight="1" x14ac:dyDescent="0.2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3" customFormat="1" ht="28.5" x14ac:dyDescent="0.2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s="3" customFormat="1" ht="18" customHeight="1" x14ac:dyDescent="0.2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s="3" customFormat="1" ht="6" customHeight="1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8" customHeight="1" x14ac:dyDescent="0.2">
      <c r="A9" s="86" t="s">
        <v>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8" customHeight="1" x14ac:dyDescent="0.2">
      <c r="A10" s="87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9.5" customHeight="1" x14ac:dyDescent="0.2">
      <c r="A11" s="87" t="s">
        <v>62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7.5" customHeight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5.75" x14ac:dyDescent="0.2">
      <c r="A13" s="89" t="s">
        <v>52</v>
      </c>
      <c r="B13" s="89"/>
      <c r="C13" s="89"/>
      <c r="D13" s="89"/>
      <c r="E13" s="4"/>
      <c r="F13" s="4"/>
      <c r="H13" s="5" t="s">
        <v>66</v>
      </c>
      <c r="I13" s="4"/>
      <c r="J13" s="4"/>
      <c r="K13" s="6"/>
      <c r="L13" s="7" t="s">
        <v>6</v>
      </c>
    </row>
    <row r="14" spans="1:12" ht="15.75" x14ac:dyDescent="0.2">
      <c r="A14" s="90" t="s">
        <v>65</v>
      </c>
      <c r="B14" s="90"/>
      <c r="C14" s="90"/>
      <c r="D14" s="90"/>
      <c r="E14" s="8"/>
      <c r="F14" s="8"/>
      <c r="H14" s="9" t="s">
        <v>67</v>
      </c>
      <c r="I14" s="8"/>
      <c r="J14" s="8"/>
      <c r="K14" s="10"/>
      <c r="L14" s="11" t="s">
        <v>53</v>
      </c>
    </row>
    <row r="15" spans="1:12" ht="15" x14ac:dyDescent="0.2">
      <c r="A15" s="91" t="s">
        <v>7</v>
      </c>
      <c r="B15" s="91"/>
      <c r="C15" s="91"/>
      <c r="D15" s="91"/>
      <c r="E15" s="91"/>
      <c r="F15" s="91"/>
      <c r="G15" s="91"/>
      <c r="H15" s="91"/>
      <c r="I15" s="92" t="s">
        <v>8</v>
      </c>
      <c r="J15" s="92"/>
      <c r="K15" s="92"/>
      <c r="L15" s="92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68"/>
      <c r="I16" s="93" t="s">
        <v>57</v>
      </c>
      <c r="J16" s="93"/>
      <c r="K16" s="93"/>
      <c r="L16" s="93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78" t="s">
        <v>54</v>
      </c>
      <c r="I17" s="18" t="s">
        <v>11</v>
      </c>
      <c r="J17" s="19"/>
      <c r="K17" s="19"/>
      <c r="L17" s="20">
        <v>5</v>
      </c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78" t="s">
        <v>55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79" t="s">
        <v>56</v>
      </c>
      <c r="I19" s="24" t="s">
        <v>48</v>
      </c>
      <c r="K19" s="25">
        <v>290</v>
      </c>
      <c r="L19" s="26">
        <v>290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69" t="s">
        <v>23</v>
      </c>
      <c r="J21" s="69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57">
        <v>1</v>
      </c>
      <c r="B22" s="58">
        <v>51</v>
      </c>
      <c r="C22" s="58">
        <v>10077688088</v>
      </c>
      <c r="D22" s="59" t="s">
        <v>63</v>
      </c>
      <c r="E22" s="70">
        <v>2004</v>
      </c>
      <c r="F22" s="58" t="s">
        <v>29</v>
      </c>
      <c r="G22" s="58" t="s">
        <v>28</v>
      </c>
      <c r="H22" s="60" t="s">
        <v>51</v>
      </c>
      <c r="I22" s="61"/>
      <c r="J22" s="62"/>
      <c r="K22" s="58"/>
      <c r="L22" s="71"/>
    </row>
    <row r="23" spans="1:12" s="36" customFormat="1" ht="27" customHeight="1" x14ac:dyDescent="0.2">
      <c r="A23" s="57">
        <v>2</v>
      </c>
      <c r="B23" s="58">
        <v>78</v>
      </c>
      <c r="C23" s="58">
        <v>10090374375</v>
      </c>
      <c r="D23" s="59" t="s">
        <v>64</v>
      </c>
      <c r="E23" s="70">
        <v>2005</v>
      </c>
      <c r="F23" s="58" t="s">
        <v>29</v>
      </c>
      <c r="G23" s="60" t="s">
        <v>28</v>
      </c>
      <c r="H23" s="60" t="s">
        <v>51</v>
      </c>
      <c r="I23" s="61"/>
      <c r="J23" s="61"/>
      <c r="K23" s="58"/>
      <c r="L23" s="71"/>
    </row>
    <row r="24" spans="1:12" s="36" customFormat="1" ht="27" customHeight="1" thickBot="1" x14ac:dyDescent="0.25">
      <c r="A24" s="104">
        <v>3</v>
      </c>
      <c r="B24" s="72">
        <v>916</v>
      </c>
      <c r="C24" s="106" t="s">
        <v>69</v>
      </c>
      <c r="D24" s="108" t="s">
        <v>68</v>
      </c>
      <c r="E24" s="73">
        <v>2005</v>
      </c>
      <c r="F24" s="106" t="s">
        <v>29</v>
      </c>
      <c r="G24" s="72" t="s">
        <v>70</v>
      </c>
      <c r="H24" s="76" t="s">
        <v>71</v>
      </c>
      <c r="I24" s="74"/>
      <c r="J24" s="111"/>
      <c r="K24" s="106"/>
      <c r="L24" s="75"/>
    </row>
    <row r="25" spans="1:12" ht="7.5" customHeight="1" thickTop="1" thickBot="1" x14ac:dyDescent="0.25">
      <c r="A25" s="105"/>
      <c r="B25" s="37"/>
      <c r="C25" s="107"/>
      <c r="D25" s="109"/>
      <c r="E25" s="38"/>
      <c r="F25" s="110"/>
      <c r="G25" s="38"/>
      <c r="H25" s="38"/>
      <c r="I25" s="39"/>
      <c r="J25" s="112"/>
      <c r="K25" s="112"/>
      <c r="L25" s="39"/>
    </row>
    <row r="26" spans="1:12" ht="13.5" thickTop="1" x14ac:dyDescent="0.2">
      <c r="A26" s="94" t="s">
        <v>30</v>
      </c>
      <c r="B26" s="94"/>
      <c r="C26" s="94"/>
      <c r="D26" s="94"/>
      <c r="E26" s="63"/>
      <c r="F26" s="63"/>
      <c r="G26" s="63"/>
      <c r="H26" s="95" t="s">
        <v>31</v>
      </c>
      <c r="I26" s="95"/>
      <c r="J26" s="95"/>
      <c r="K26" s="95"/>
      <c r="L26" s="95"/>
    </row>
    <row r="27" spans="1:12" ht="15" x14ac:dyDescent="0.2">
      <c r="A27" s="40" t="s">
        <v>58</v>
      </c>
      <c r="B27" s="41"/>
      <c r="C27" s="64"/>
      <c r="D27" s="43"/>
      <c r="E27" s="65"/>
      <c r="F27" s="65"/>
      <c r="G27" s="42"/>
      <c r="H27" s="66" t="s">
        <v>32</v>
      </c>
      <c r="I27" s="80">
        <v>2</v>
      </c>
      <c r="J27" s="44"/>
      <c r="K27" s="66" t="s">
        <v>33</v>
      </c>
      <c r="L27" s="77">
        <f>COUNTIF(F$21:F134,"ЗМС")</f>
        <v>0</v>
      </c>
    </row>
    <row r="28" spans="1:12" ht="15" x14ac:dyDescent="0.2">
      <c r="A28" s="40" t="s">
        <v>59</v>
      </c>
      <c r="B28" s="41"/>
      <c r="C28" s="67"/>
      <c r="D28" s="43"/>
      <c r="E28" s="56"/>
      <c r="F28" s="56"/>
      <c r="G28" s="45"/>
      <c r="H28" s="66" t="s">
        <v>34</v>
      </c>
      <c r="I28" s="81">
        <f>I29+I33</f>
        <v>3</v>
      </c>
      <c r="J28" s="46"/>
      <c r="K28" s="66" t="s">
        <v>35</v>
      </c>
      <c r="L28" s="77">
        <f>COUNTIF(F$21:F134,"МСМК")</f>
        <v>0</v>
      </c>
    </row>
    <row r="29" spans="1:12" ht="15" x14ac:dyDescent="0.2">
      <c r="A29" s="40" t="s">
        <v>60</v>
      </c>
      <c r="B29" s="41"/>
      <c r="C29" s="68"/>
      <c r="D29" s="43"/>
      <c r="E29" s="56"/>
      <c r="F29" s="56"/>
      <c r="G29" s="45"/>
      <c r="H29" s="66" t="s">
        <v>36</v>
      </c>
      <c r="I29" s="81">
        <f>I30+I31+I32</f>
        <v>3</v>
      </c>
      <c r="J29" s="46"/>
      <c r="K29" s="66" t="s">
        <v>27</v>
      </c>
      <c r="L29" s="77">
        <f>COUNTIF(F$21:F24,"МС")</f>
        <v>0</v>
      </c>
    </row>
    <row r="30" spans="1:12" ht="15" x14ac:dyDescent="0.2">
      <c r="A30" s="40" t="s">
        <v>61</v>
      </c>
      <c r="B30" s="41"/>
      <c r="C30" s="68"/>
      <c r="D30" s="43"/>
      <c r="E30" s="56"/>
      <c r="F30" s="56"/>
      <c r="G30" s="45"/>
      <c r="H30" s="66" t="s">
        <v>37</v>
      </c>
      <c r="I30" s="81">
        <f>COUNT(A10:A89)</f>
        <v>3</v>
      </c>
      <c r="J30" s="46"/>
      <c r="K30" s="66" t="s">
        <v>29</v>
      </c>
      <c r="L30" s="77">
        <f>COUNTIF(F$20:F24,"КМС")</f>
        <v>3</v>
      </c>
    </row>
    <row r="31" spans="1:12" ht="15" x14ac:dyDescent="0.2">
      <c r="A31" s="47"/>
      <c r="B31" s="41"/>
      <c r="C31" s="68"/>
      <c r="D31" s="43"/>
      <c r="E31" s="48"/>
      <c r="F31" s="48"/>
      <c r="G31" s="48"/>
      <c r="H31" s="66" t="s">
        <v>38</v>
      </c>
      <c r="I31" s="81">
        <f>COUNTIF(A10:A88,"НФ")</f>
        <v>0</v>
      </c>
      <c r="J31" s="46"/>
      <c r="K31" s="66" t="s">
        <v>39</v>
      </c>
      <c r="L31" s="77">
        <f>COUNTIF(F$22:F135,"1 СР")</f>
        <v>0</v>
      </c>
    </row>
    <row r="32" spans="1:12" x14ac:dyDescent="0.2">
      <c r="A32" s="49"/>
      <c r="B32" s="17"/>
      <c r="C32" s="17"/>
      <c r="D32" s="43"/>
      <c r="E32" s="48"/>
      <c r="F32" s="48"/>
      <c r="G32" s="48"/>
      <c r="H32" s="66" t="s">
        <v>40</v>
      </c>
      <c r="I32" s="81">
        <f>COUNTIF(A10:A88,"ДСКВ")</f>
        <v>0</v>
      </c>
      <c r="J32" s="46"/>
      <c r="K32" s="66" t="s">
        <v>41</v>
      </c>
      <c r="L32" s="77">
        <f>COUNTIF(F$22:F136,"2 СР")</f>
        <v>0</v>
      </c>
    </row>
    <row r="33" spans="1:12" ht="15" x14ac:dyDescent="0.2">
      <c r="A33" s="50"/>
      <c r="B33" s="41"/>
      <c r="C33" s="22"/>
      <c r="D33" s="43"/>
      <c r="E33" s="56"/>
      <c r="F33" s="56"/>
      <c r="G33" s="45"/>
      <c r="H33" s="66" t="s">
        <v>42</v>
      </c>
      <c r="I33" s="81">
        <f>COUNTIF(A10:A88,"НС")</f>
        <v>0</v>
      </c>
      <c r="J33" s="46"/>
      <c r="K33" s="66" t="s">
        <v>43</v>
      </c>
      <c r="L33" s="77">
        <f>COUNTIF(F$22:F137,"3 СР")</f>
        <v>0</v>
      </c>
    </row>
    <row r="34" spans="1:12" ht="5.25" customHeight="1" x14ac:dyDescent="0.2">
      <c r="A34" s="50"/>
      <c r="B34" s="41"/>
      <c r="C34" s="41"/>
      <c r="D34" s="41"/>
      <c r="E34" s="41"/>
      <c r="F34" s="41"/>
      <c r="G34" s="17"/>
      <c r="H34" s="17"/>
      <c r="I34" s="51"/>
      <c r="J34" s="51"/>
      <c r="K34" s="52"/>
      <c r="L34" s="53"/>
    </row>
    <row r="35" spans="1:12" x14ac:dyDescent="0.2">
      <c r="A35" s="96" t="s">
        <v>44</v>
      </c>
      <c r="B35" s="96"/>
      <c r="C35" s="96"/>
      <c r="D35" s="96"/>
      <c r="E35" s="97" t="s">
        <v>45</v>
      </c>
      <c r="F35" s="97"/>
      <c r="G35" s="97"/>
      <c r="H35" s="97" t="s">
        <v>46</v>
      </c>
      <c r="I35" s="97"/>
      <c r="J35" s="98" t="s">
        <v>47</v>
      </c>
      <c r="K35" s="98"/>
      <c r="L35" s="98"/>
    </row>
    <row r="36" spans="1:12" x14ac:dyDescent="0.2">
      <c r="A36" s="99"/>
      <c r="B36" s="99"/>
      <c r="C36" s="99"/>
      <c r="D36" s="99"/>
      <c r="E36" s="99"/>
      <c r="F36" s="100"/>
      <c r="G36" s="100"/>
      <c r="H36" s="100"/>
      <c r="I36" s="100"/>
      <c r="J36" s="100"/>
      <c r="K36" s="100"/>
      <c r="L36" s="100"/>
    </row>
    <row r="37" spans="1:12" x14ac:dyDescent="0.2">
      <c r="A37" s="5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5"/>
    </row>
    <row r="38" spans="1:12" x14ac:dyDescent="0.2">
      <c r="A38" s="5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5"/>
    </row>
    <row r="39" spans="1:12" x14ac:dyDescent="0.2">
      <c r="A39" s="5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5"/>
    </row>
    <row r="40" spans="1:12" x14ac:dyDescent="0.2">
      <c r="A40" s="5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5"/>
    </row>
    <row r="41" spans="1:12" x14ac:dyDescent="0.2">
      <c r="A41" s="101"/>
      <c r="B41" s="101"/>
      <c r="C41" s="101"/>
      <c r="D41" s="101"/>
      <c r="E41" s="102" t="str">
        <f>H17</f>
        <v>БОЯРОВ В.В. (ВК, г. Саранск)</v>
      </c>
      <c r="F41" s="102"/>
      <c r="G41" s="102"/>
      <c r="H41" s="102" t="str">
        <f>H18</f>
        <v>МЯГКОВА Е.А. (IК, г. Саранск)</v>
      </c>
      <c r="I41" s="102"/>
      <c r="J41" s="103" t="str">
        <f>H19</f>
        <v>КОЧЕТКОВ Д.А. (ВК, г. Саранск)</v>
      </c>
      <c r="K41" s="103"/>
      <c r="L41" s="103"/>
    </row>
  </sheetData>
  <mergeCells count="29">
    <mergeCell ref="A36:E36"/>
    <mergeCell ref="F36:L36"/>
    <mergeCell ref="A41:D41"/>
    <mergeCell ref="E41:G41"/>
    <mergeCell ref="H41:I41"/>
    <mergeCell ref="J41:L41"/>
    <mergeCell ref="I16:L16"/>
    <mergeCell ref="A26:D26"/>
    <mergeCell ref="H26:L26"/>
    <mergeCell ref="A35:D35"/>
    <mergeCell ref="E35:G35"/>
    <mergeCell ref="H35:I35"/>
    <mergeCell ref="J35:L35"/>
    <mergeCell ref="A11:L11"/>
    <mergeCell ref="A12:L12"/>
    <mergeCell ref="A13:D13"/>
    <mergeCell ref="A14:D14"/>
    <mergeCell ref="A15:H15"/>
    <mergeCell ref="I15:L1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2022-03-14T06:20:38Z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