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СОРЕВНОВАНИЯ 2024\ВМХ\ПРОТОКОЛЫ\"/>
    </mc:Choice>
  </mc:AlternateContent>
  <xr:revisionPtr revIDLastSave="0" documentId="13_ncr:1_{D511BF34-0083-4F2F-9686-5F2F4047464B}" xr6:coauthVersionLast="47" xr6:coauthVersionMax="47" xr10:uidLastSave="{00000000-0000-0000-0000-000000000000}"/>
  <bookViews>
    <workbookView xWindow="-110" yWindow="-110" windowWidth="19420" windowHeight="10300" activeTab="1" xr2:uid="{FBD1097E-B687-459E-9B8F-F3E8377AEC9E}"/>
  </bookViews>
  <sheets>
    <sheet name="КР гонка на время Ж" sheetId="5" r:id="rId1"/>
    <sheet name="КР гонка на время М" sheetId="6" r:id="rId2"/>
  </sheets>
  <externalReferences>
    <externalReference r:id="rId3"/>
  </externalReferences>
  <definedNames>
    <definedName name="_xlnm._FilterDatabase" localSheetId="0" hidden="1">'КР гонка на время Ж'!$B$21:$H$21</definedName>
    <definedName name="_xlnm._FilterDatabase" localSheetId="1" hidden="1">'КР гонка на время М'!$B$21:$H$21</definedName>
    <definedName name="_xlnm.Print_Titles" localSheetId="0">'КР гонка на время Ж'!$21:$21</definedName>
    <definedName name="_xlnm.Print_Titles" localSheetId="1">'КР гонка на время М'!$21:$21</definedName>
    <definedName name="_xlnm.Print_Area" localSheetId="0">'КР гонка на время Ж'!$A$1:$K$55</definedName>
    <definedName name="_xlnm.Print_Area" localSheetId="1">'КР гонка на время М'!$A$1:$K$58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6" l="1"/>
  <c r="E44" i="6"/>
  <c r="A44" i="6"/>
  <c r="H36" i="6"/>
  <c r="H35" i="6"/>
  <c r="H34" i="6"/>
  <c r="H33" i="6"/>
  <c r="H30" i="6" a="1"/>
  <c r="H30" i="6" s="1"/>
  <c r="G27" i="6"/>
  <c r="F27" i="6"/>
  <c r="E27" i="6"/>
  <c r="D27" i="6"/>
  <c r="C27" i="6"/>
  <c r="G26" i="6"/>
  <c r="F26" i="6"/>
  <c r="E26" i="6"/>
  <c r="D26" i="6"/>
  <c r="C26" i="6"/>
  <c r="G25" i="6"/>
  <c r="F25" i="6"/>
  <c r="K36" i="6" s="1"/>
  <c r="E25" i="6"/>
  <c r="D25" i="6"/>
  <c r="C25" i="6"/>
  <c r="G24" i="6"/>
  <c r="F24" i="6"/>
  <c r="E24" i="6"/>
  <c r="D24" i="6"/>
  <c r="C24" i="6"/>
  <c r="F23" i="6"/>
  <c r="E23" i="6"/>
  <c r="D23" i="6"/>
  <c r="C23" i="6"/>
  <c r="G22" i="6"/>
  <c r="F22" i="6"/>
  <c r="K35" i="6" s="1"/>
  <c r="E22" i="6"/>
  <c r="D22" i="6"/>
  <c r="C22" i="6"/>
  <c r="I40" i="5"/>
  <c r="E40" i="5"/>
  <c r="A40" i="5"/>
  <c r="H32" i="5"/>
  <c r="H31" i="5"/>
  <c r="H30" i="5"/>
  <c r="H29" i="5"/>
  <c r="H26" i="5" a="1"/>
  <c r="H26" i="5" s="1"/>
  <c r="G23" i="5"/>
  <c r="F23" i="5"/>
  <c r="K30" i="5" s="1"/>
  <c r="E23" i="5"/>
  <c r="D23" i="5"/>
  <c r="C23" i="5"/>
  <c r="G22" i="5"/>
  <c r="F22" i="5"/>
  <c r="E22" i="5"/>
  <c r="D22" i="5"/>
  <c r="C22" i="5"/>
  <c r="K31" i="5" l="1"/>
  <c r="K26" i="5"/>
  <c r="K27" i="5"/>
  <c r="K33" i="6"/>
  <c r="K29" i="5"/>
  <c r="K32" i="5"/>
  <c r="K30" i="6"/>
  <c r="K34" i="6"/>
  <c r="K31" i="6"/>
  <c r="K28" i="5"/>
  <c r="K32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<sst xmlns="http://schemas.openxmlformats.org/spreadsheetml/2006/main" count="133" uniqueCount="67">
  <si>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</si>
  <si>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</si>
  <si>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</si>
  <si>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</si>
  <si>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</si>
  <si>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</si>
  <si>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</si>
  <si>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</si>
  <si>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ГЛАВНЫЙ СЕКРЕТАРЬ:</t>
  </si>
  <si>
    <t>СЛАБКОВСКАЯ В.Н. ( ВК, г. ОМСК)</t>
  </si>
  <si>
    <t>СУДЬЯ НА ФИНИШЕ: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</si>
  <si>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</si>
  <si>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</si>
  <si>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</si>
  <si>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</si>
  <si>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</si>
  <si>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</si>
  <si>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</si>
  <si>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</si>
  <si>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МС</t>
  </si>
  <si>
    <t>КМС</t>
  </si>
  <si>
    <t>НС</t>
  </si>
  <si>
    <t>ПОГОДНЫЕ УСЛОВИЯ</t>
  </si>
  <si>
    <t>СТАТИСТИКА ГОНКИ</t>
  </si>
  <si>
    <t>Субъектов РФ</t>
  </si>
  <si>
    <t>ЗМС</t>
  </si>
  <si>
    <t>МСМК</t>
  </si>
  <si>
    <t>Осадки:</t>
  </si>
  <si>
    <t>Ветер:</t>
  </si>
  <si>
    <t>Дисквалифицировано</t>
  </si>
  <si>
    <t>Н. стартовало</t>
  </si>
  <si>
    <t>ГЛАВНЫЙ СУДЬЯ</t>
  </si>
  <si>
    <t>ГЛАВНЫЙ СЕКРЕТАРЬ</t>
  </si>
  <si>
    <t>МИНИСТЕРСТВО ПО ФИЗИЧЕСКОЙ КУЛЬТУРЕ И СПОРТУ РОСТОВСКОЙ ОБЛАСТИ</t>
  </si>
  <si>
    <t>ФЕДЕРАЦИЯ ВЕЛОСИПЕДНОГО СПОРТА РОСТОВСКОЙ ОБЛАСТИ</t>
  </si>
  <si>
    <t/>
  </si>
  <si>
    <t>ВМХ - гонка на время</t>
  </si>
  <si>
    <t>МЕСТО ПРОВЕДЕНИЯ: г. Ростов-на-Дону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</si>
  <si>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18ч 00м </t>
    </r>
  </si>
  <si>
    <t>№ ВРВС: 0080031811Я</t>
  </si>
  <si>
    <t>ДАТА ПРОВЕДЕНИЯ: 21-25 августа 2024 года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</si>
  <si>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20ч 00м</t>
    </r>
  </si>
  <si>
    <t>№ ЕКП 2024:2008610020025800</t>
  </si>
  <si>
    <t xml:space="preserve">НАЗВАНИЕ ТРАССЫ / РЕГ. НОМЕР: </t>
  </si>
  <si>
    <t>АНДРИЯНОВ А.С. (ВК, г. МОСКВА)</t>
  </si>
  <si>
    <t xml:space="preserve">ВЫСОТА СТАРТОВОЙ ГОРЫ (м): </t>
  </si>
  <si>
    <t>ДЛИНА КРУГА (м):</t>
  </si>
  <si>
    <t>430 м</t>
  </si>
  <si>
    <t>БЕЛЯЕВ А.В. (1К, г. РОСТОВ-НА-ДОНУ)</t>
  </si>
  <si>
    <t>КРУГОВ:</t>
  </si>
  <si>
    <t>Место</t>
  </si>
  <si>
    <t>РЕЗУЛЬТАТ</t>
  </si>
  <si>
    <t xml:space="preserve">Температура: </t>
  </si>
  <si>
    <t xml:space="preserve">Влажность: </t>
  </si>
  <si>
    <t xml:space="preserve">Заявлено </t>
  </si>
  <si>
    <t xml:space="preserve">Стартовало </t>
  </si>
  <si>
    <t xml:space="preserve">Финишировало </t>
  </si>
  <si>
    <t xml:space="preserve">Н. финишировало </t>
  </si>
  <si>
    <t>1 сп.р.</t>
  </si>
  <si>
    <t>2 сп.р.</t>
  </si>
  <si>
    <t>3 сп.р.</t>
  </si>
  <si>
    <t>СУДЬЯ НА ФИНИШЕ</t>
  </si>
  <si>
    <t>КУБОК РОССИИ (8 ЭТАП)</t>
  </si>
  <si>
    <t>ЖЕНЩИНЫ</t>
  </si>
  <si>
    <t>8 м</t>
  </si>
  <si>
    <t>МУЖЧИНЫ</t>
  </si>
  <si>
    <t>Брянская обл.,Москва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</si>
</sst>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m:ss.0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3" fillId="0" borderId="0"/>
    <xf numFmtId="0" fontId="13" fillId="0" borderId="0"/>
  </cellStyleXfs>
  <cellXfs count="137">
    <xf numFmtId="0" fontId="0" fillId="0" borderId="0" xfId="0"/>
    <xf numFmtId="0" fontId="1" fillId="0" borderId="0" xfId="2"/>
    <xf numFmtId="0" fontId="3" fillId="0" borderId="0" xfId="1" applyFont="1" applyAlignment="1">
      <alignment vertical="center"/>
    </xf>
    <xf numFmtId="0" fontId="8" fillId="0" borderId="11" xfId="1" applyFont="1" applyBorder="1" applyAlignment="1">
      <alignment horizontal="left" vertical="center"/>
    </xf>
    <xf numFmtId="0" fontId="10" fillId="0" borderId="11" xfId="1" applyFont="1" applyBorder="1" applyAlignment="1">
      <alignment horizontal="right" vertical="center"/>
    </xf>
    <xf numFmtId="0" fontId="10" fillId="0" borderId="8" xfId="1" applyFont="1" applyBorder="1" applyAlignment="1">
      <alignment horizontal="right" vertical="center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horizontal="center" vertical="center"/>
    </xf>
    <xf numFmtId="0" fontId="8" fillId="0" borderId="14" xfId="1" applyFont="1" applyBorder="1" applyAlignment="1">
      <alignment vertical="center"/>
    </xf>
    <xf numFmtId="0" fontId="9" fillId="0" borderId="14" xfId="1" applyFont="1" applyBorder="1" applyAlignment="1">
      <alignment horizontal="right" vertical="center"/>
    </xf>
    <xf numFmtId="0" fontId="3" fillId="0" borderId="14" xfId="1" applyFont="1" applyBorder="1" applyAlignment="1">
      <alignment horizontal="center" vertical="center"/>
    </xf>
    <xf numFmtId="0" fontId="3" fillId="0" borderId="14" xfId="1" applyFont="1" applyBorder="1" applyAlignment="1">
      <alignment vertical="center"/>
    </xf>
    <xf numFmtId="0" fontId="14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vertical="center"/>
    </xf>
    <xf numFmtId="14" fontId="14" fillId="0" borderId="19" xfId="1" applyNumberFormat="1" applyFont="1" applyBorder="1" applyAlignment="1">
      <alignment horizontal="center" vertical="center"/>
    </xf>
    <xf numFmtId="0" fontId="15" fillId="3" borderId="15" xfId="1" applyFont="1" applyFill="1" applyBorder="1" applyAlignment="1">
      <alignment horizontal="right" vertical="center"/>
    </xf>
    <xf numFmtId="0" fontId="3" fillId="0" borderId="17" xfId="2" applyFont="1" applyBorder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3" fillId="0" borderId="13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4" fontId="9" fillId="0" borderId="11" xfId="1" applyNumberFormat="1" applyFont="1" applyBorder="1" applyAlignment="1">
      <alignment vertical="center"/>
    </xf>
    <xf numFmtId="165" fontId="8" fillId="0" borderId="11" xfId="1" applyNumberFormat="1" applyFont="1" applyBorder="1" applyAlignment="1">
      <alignment horizontal="center" vertical="center"/>
    </xf>
    <xf numFmtId="0" fontId="10" fillId="0" borderId="12" xfId="1" applyFont="1" applyBorder="1" applyAlignment="1">
      <alignment horizontal="right" vertical="center"/>
    </xf>
    <xf numFmtId="14" fontId="9" fillId="0" borderId="8" xfId="1" applyNumberFormat="1" applyFont="1" applyBorder="1" applyAlignment="1">
      <alignment vertical="center"/>
    </xf>
    <xf numFmtId="0" fontId="16" fillId="0" borderId="8" xfId="1" applyFont="1" applyBorder="1" applyAlignment="1">
      <alignment horizontal="left" vertical="center"/>
    </xf>
    <xf numFmtId="165" fontId="8" fillId="0" borderId="8" xfId="1" applyNumberFormat="1" applyFont="1" applyBorder="1" applyAlignment="1">
      <alignment horizontal="center" vertical="center"/>
    </xf>
    <xf numFmtId="0" fontId="10" fillId="0" borderId="9" xfId="1" applyFont="1" applyBorder="1" applyAlignment="1">
      <alignment horizontal="right" vertical="center"/>
    </xf>
    <xf numFmtId="14" fontId="9" fillId="0" borderId="14" xfId="1" applyNumberFormat="1" applyFont="1" applyBorder="1" applyAlignment="1">
      <alignment horizontal="right" vertical="center"/>
    </xf>
    <xf numFmtId="165" fontId="12" fillId="0" borderId="16" xfId="1" applyNumberFormat="1" applyFont="1" applyBorder="1" applyAlignment="1">
      <alignment vertical="center"/>
    </xf>
    <xf numFmtId="165" fontId="12" fillId="0" borderId="14" xfId="1" applyNumberFormat="1" applyFont="1" applyBorder="1" applyAlignment="1">
      <alignment vertical="center"/>
    </xf>
    <xf numFmtId="165" fontId="12" fillId="0" borderId="17" xfId="1" applyNumberFormat="1" applyFont="1" applyBorder="1" applyAlignment="1">
      <alignment vertical="center"/>
    </xf>
    <xf numFmtId="14" fontId="3" fillId="0" borderId="14" xfId="1" applyNumberFormat="1" applyFont="1" applyBorder="1" applyAlignment="1">
      <alignment vertical="center"/>
    </xf>
    <xf numFmtId="165" fontId="12" fillId="0" borderId="20" xfId="1" applyNumberFormat="1" applyFont="1" applyBorder="1" applyAlignment="1">
      <alignment horizontal="right" vertical="center"/>
    </xf>
    <xf numFmtId="14" fontId="3" fillId="0" borderId="0" xfId="1" applyNumberFormat="1" applyFont="1" applyAlignment="1">
      <alignment vertical="center"/>
    </xf>
    <xf numFmtId="165" fontId="12" fillId="0" borderId="16" xfId="1" applyNumberFormat="1" applyFont="1" applyBorder="1" applyAlignment="1">
      <alignment horizontal="left" vertical="center"/>
    </xf>
    <xf numFmtId="165" fontId="12" fillId="0" borderId="0" xfId="1" applyNumberFormat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2" fillId="0" borderId="26" xfId="1" applyFont="1" applyBorder="1" applyAlignment="1">
      <alignment horizontal="right"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14" fontId="3" fillId="0" borderId="3" xfId="1" applyNumberFormat="1" applyFont="1" applyBorder="1" applyAlignment="1">
      <alignment vertical="center"/>
    </xf>
    <xf numFmtId="165" fontId="11" fillId="0" borderId="3" xfId="1" applyNumberFormat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11" fillId="2" borderId="27" xfId="1" applyFont="1" applyFill="1" applyBorder="1" applyAlignment="1">
      <alignment horizontal="center" vertical="center"/>
    </xf>
    <xf numFmtId="0" fontId="11" fillId="2" borderId="28" xfId="3" applyFont="1" applyFill="1" applyBorder="1" applyAlignment="1">
      <alignment horizontal="center" vertical="center" wrapText="1"/>
    </xf>
    <xf numFmtId="14" fontId="11" fillId="2" borderId="28" xfId="3" applyNumberFormat="1" applyFont="1" applyFill="1" applyBorder="1" applyAlignment="1">
      <alignment horizontal="center" vertical="center" wrapText="1"/>
    </xf>
    <xf numFmtId="0" fontId="11" fillId="2" borderId="19" xfId="3" applyFont="1" applyFill="1" applyBorder="1" applyAlignment="1">
      <alignment horizontal="center" vertical="center" wrapText="1"/>
    </xf>
    <xf numFmtId="0" fontId="11" fillId="2" borderId="21" xfId="3" applyFont="1" applyFill="1" applyBorder="1" applyAlignment="1">
      <alignment horizontal="center" vertical="center" wrapText="1"/>
    </xf>
    <xf numFmtId="0" fontId="11" fillId="2" borderId="28" xfId="1" applyFont="1" applyFill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7" fillId="0" borderId="18" xfId="1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/>
    </xf>
    <xf numFmtId="166" fontId="18" fillId="0" borderId="19" xfId="2" applyNumberFormat="1" applyFont="1" applyBorder="1" applyAlignment="1">
      <alignment horizontal="center" vertical="center"/>
    </xf>
    <xf numFmtId="165" fontId="17" fillId="0" borderId="19" xfId="2" applyNumberFormat="1" applyFont="1" applyBorder="1" applyAlignment="1">
      <alignment horizontal="center"/>
    </xf>
    <xf numFmtId="0" fontId="17" fillId="0" borderId="19" xfId="1" applyFont="1" applyBorder="1" applyAlignment="1">
      <alignment horizontal="center" vertical="center"/>
    </xf>
    <xf numFmtId="0" fontId="17" fillId="0" borderId="20" xfId="1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7" fillId="0" borderId="7" xfId="1" applyFont="1" applyBorder="1" applyAlignment="1">
      <alignment horizontal="center" wrapText="1"/>
    </xf>
    <xf numFmtId="0" fontId="17" fillId="0" borderId="8" xfId="2" applyFont="1" applyBorder="1" applyAlignment="1">
      <alignment horizontal="center"/>
    </xf>
    <xf numFmtId="0" fontId="17" fillId="0" borderId="8" xfId="4" applyFont="1" applyBorder="1" applyAlignment="1">
      <alignment horizontal="center" wrapText="1"/>
    </xf>
    <xf numFmtId="0" fontId="17" fillId="0" borderId="8" xfId="2" applyFont="1" applyBorder="1" applyAlignment="1">
      <alignment horizontal="left"/>
    </xf>
    <xf numFmtId="165" fontId="19" fillId="0" borderId="8" xfId="1" applyNumberFormat="1" applyFont="1" applyBorder="1" applyAlignment="1">
      <alignment vertical="center" wrapText="1"/>
    </xf>
    <xf numFmtId="0" fontId="17" fillId="0" borderId="8" xfId="1" applyFont="1" applyBorder="1" applyAlignment="1">
      <alignment vertical="center" wrapText="1"/>
    </xf>
    <xf numFmtId="0" fontId="17" fillId="0" borderId="9" xfId="1" applyFont="1" applyBorder="1" applyAlignment="1">
      <alignment vertical="center" wrapText="1"/>
    </xf>
    <xf numFmtId="0" fontId="8" fillId="2" borderId="8" xfId="1" applyFont="1" applyFill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1" xfId="1" applyFont="1" applyBorder="1" applyAlignment="1">
      <alignment horizontal="left" vertical="center"/>
    </xf>
    <xf numFmtId="0" fontId="3" fillId="0" borderId="16" xfId="1" applyFont="1" applyBorder="1" applyAlignment="1">
      <alignment horizontal="left" vertical="center"/>
    </xf>
    <xf numFmtId="0" fontId="11" fillId="0" borderId="11" xfId="1" applyFont="1" applyBorder="1" applyAlignment="1">
      <alignment horizontal="right" vertical="center"/>
    </xf>
    <xf numFmtId="49" fontId="3" fillId="0" borderId="16" xfId="2" applyNumberFormat="1" applyFont="1" applyBorder="1" applyAlignment="1">
      <alignment vertical="center"/>
    </xf>
    <xf numFmtId="49" fontId="3" fillId="0" borderId="0" xfId="1" applyNumberFormat="1" applyFont="1" applyAlignment="1">
      <alignment horizontal="left" vertical="center"/>
    </xf>
    <xf numFmtId="49" fontId="3" fillId="0" borderId="16" xfId="1" applyNumberFormat="1" applyFont="1" applyBorder="1" applyAlignment="1">
      <alignment horizontal="left" vertical="center"/>
    </xf>
    <xf numFmtId="1" fontId="3" fillId="0" borderId="15" xfId="1" applyNumberFormat="1" applyFont="1" applyBorder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0" fontId="3" fillId="0" borderId="15" xfId="1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20" fillId="0" borderId="19" xfId="1" applyFont="1" applyBorder="1" applyAlignment="1">
      <alignment horizontal="left" vertical="center" wrapText="1"/>
    </xf>
    <xf numFmtId="0" fontId="3" fillId="0" borderId="15" xfId="2" applyFont="1" applyBorder="1" applyAlignment="1">
      <alignment horizontal="right" vertical="center"/>
    </xf>
    <xf numFmtId="0" fontId="3" fillId="0" borderId="0" xfId="2" applyFont="1" applyAlignment="1">
      <alignment horizontal="right" vertical="center"/>
    </xf>
    <xf numFmtId="164" fontId="20" fillId="0" borderId="19" xfId="1" applyNumberFormat="1" applyFont="1" applyBorder="1" applyAlignment="1">
      <alignment horizontal="left" vertical="center" wrapText="1"/>
    </xf>
    <xf numFmtId="0" fontId="3" fillId="0" borderId="8" xfId="1" applyFont="1" applyBorder="1" applyAlignment="1">
      <alignment vertical="center"/>
    </xf>
    <xf numFmtId="49" fontId="3" fillId="0" borderId="8" xfId="1" applyNumberFormat="1" applyFont="1" applyBorder="1" applyAlignment="1">
      <alignment horizontal="left" vertical="center"/>
    </xf>
    <xf numFmtId="0" fontId="11" fillId="0" borderId="8" xfId="1" applyFont="1" applyBorder="1" applyAlignment="1">
      <alignment horizontal="right" vertical="center"/>
    </xf>
    <xf numFmtId="0" fontId="3" fillId="0" borderId="5" xfId="1" applyFont="1" applyBorder="1" applyAlignment="1">
      <alignment vertical="center"/>
    </xf>
    <xf numFmtId="165" fontId="11" fillId="0" borderId="0" xfId="1" applyNumberFormat="1" applyFont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14" fontId="3" fillId="0" borderId="0" xfId="1" applyNumberFormat="1" applyFont="1" applyAlignment="1">
      <alignment horizontal="center" vertical="center"/>
    </xf>
    <xf numFmtId="165" fontId="11" fillId="0" borderId="0" xfId="1" applyNumberFormat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1" fillId="0" borderId="0" xfId="1" applyFont="1" applyAlignment="1">
      <alignment horizontal="center" vertical="center"/>
    </xf>
    <xf numFmtId="14" fontId="21" fillId="0" borderId="0" xfId="1" applyNumberFormat="1" applyFont="1" applyAlignment="1">
      <alignment vertical="center"/>
    </xf>
    <xf numFmtId="165" fontId="6" fillId="0" borderId="0" xfId="1" applyNumberFormat="1" applyFont="1" applyAlignment="1">
      <alignment vertical="center"/>
    </xf>
    <xf numFmtId="0" fontId="2" fillId="0" borderId="0" xfId="2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0" borderId="14" xfId="1" applyFont="1" applyBorder="1" applyAlignment="1">
      <alignment horizontal="right" vertical="center" wrapText="1"/>
    </xf>
    <xf numFmtId="0" fontId="9" fillId="0" borderId="15" xfId="1" applyFont="1" applyBorder="1" applyAlignment="1">
      <alignment horizontal="right" vertical="center" wrapText="1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165" fontId="8" fillId="2" borderId="16" xfId="1" applyNumberFormat="1" applyFont="1" applyFill="1" applyBorder="1" applyAlignment="1">
      <alignment horizontal="center" vertical="center"/>
    </xf>
    <xf numFmtId="165" fontId="8" fillId="2" borderId="14" xfId="1" applyNumberFormat="1" applyFont="1" applyFill="1" applyBorder="1" applyAlignment="1">
      <alignment horizontal="center" vertical="center"/>
    </xf>
    <xf numFmtId="165" fontId="8" fillId="2" borderId="17" xfId="1" applyNumberFormat="1" applyFont="1" applyFill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9" fillId="0" borderId="23" xfId="1" applyFont="1" applyBorder="1" applyAlignment="1">
      <alignment horizontal="right" vertical="center" wrapText="1"/>
    </xf>
    <xf numFmtId="0" fontId="9" fillId="0" borderId="25" xfId="1" applyFont="1" applyBorder="1" applyAlignment="1">
      <alignment horizontal="right" vertical="center" wrapText="1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165" fontId="10" fillId="2" borderId="14" xfId="1" applyNumberFormat="1" applyFont="1" applyFill="1" applyBorder="1" applyAlignment="1">
      <alignment horizontal="center" vertical="center"/>
    </xf>
    <xf numFmtId="165" fontId="10" fillId="2" borderId="17" xfId="1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7EF41090-E1BF-4D1A-B256-37F5CAC401A0}"/>
    <cellStyle name="Обычный 6" xfId="2" xr:uid="{E1AB368E-D733-401C-BA7C-76A9FA5E8748}"/>
    <cellStyle name="Обычный_Список участников" xfId="4" xr:uid="{1F41E885-4C7A-4266-A5CF-168D10E7E63E}"/>
    <cellStyle name="Обычный_Стартовый протокол Смирнов_20101106_Results" xfId="3" xr:uid="{0DBA517F-C179-4920-9ACE-88B161F11F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415925</xdr:colOff>
      <xdr:row>2</xdr:row>
      <xdr:rowOff>0</xdr:rowOff>
    </xdr:from>
    <xdr:to>
      <xdr:col>2</xdr:col>
      <xdr:colOff>764067</xdr:colOff>
      <xdr:row>4</xdr:row>
      <xdr:rowOff>2608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75247C9B-8048-4B7B-A234-2AE90F759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533400"/>
          <a:ext cx="843442" cy="536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136525</xdr:colOff>
      <xdr:row>1</xdr:row>
      <xdr:rowOff>241300</xdr:rowOff>
    </xdr:from>
    <xdr:to>
      <xdr:col>1</xdr:col>
      <xdr:colOff>278824</xdr:colOff>
      <xdr:row>4</xdr:row>
      <xdr:rowOff>19050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7BF8DC0-0170-4C09-8E22-3B559A849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25" y="508000"/>
          <a:ext cx="631249" cy="57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393701</xdr:colOff>
      <xdr:row>1</xdr:row>
      <xdr:rowOff>231249</xdr:rowOff>
    </xdr:from>
    <xdr:to>
      <xdr:col>9</xdr:col>
      <xdr:colOff>546100</xdr:colOff>
      <xdr:row>4</xdr:row>
      <xdr:rowOff>32581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EBFF692-ECB9-4EBD-BC9E-91DD17FCC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9951" y="497949"/>
          <a:ext cx="876299" cy="601432"/>
        </a:xfrm>
        <a:prstGeom prst="rect">
          <a:avLst/>
        </a:prstGeom>
      </xdr:spPr>
    </xdr:pic>
    <xdr:clientData/>
  </xdr:twoCellAnchor>
  <xdr:twoCellAnchor editAs="oneCell">
    <xdr:from>
      <xdr:col>9</xdr:col>
      <xdr:colOff>660401</xdr:colOff>
      <xdr:row>1</xdr:row>
      <xdr:rowOff>209554</xdr:rowOff>
    </xdr:from>
    <xdr:to>
      <xdr:col>10</xdr:col>
      <xdr:colOff>602545</xdr:colOff>
      <xdr:row>4</xdr:row>
      <xdr:rowOff>84851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69D338D-4889-4698-ADA7-33B9CB20D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0551" y="476254"/>
          <a:ext cx="812094" cy="675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415925</xdr:colOff>
      <xdr:row>2</xdr:row>
      <xdr:rowOff>0</xdr:rowOff>
    </xdr:from>
    <xdr:to>
      <xdr:col>2</xdr:col>
      <xdr:colOff>764067</xdr:colOff>
      <xdr:row>4</xdr:row>
      <xdr:rowOff>2608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11A2219E-7140-4DA8-B0F9-39E723604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533400"/>
          <a:ext cx="843442" cy="536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136525</xdr:colOff>
      <xdr:row>1</xdr:row>
      <xdr:rowOff>241300</xdr:rowOff>
    </xdr:from>
    <xdr:to>
      <xdr:col>1</xdr:col>
      <xdr:colOff>278824</xdr:colOff>
      <xdr:row>4</xdr:row>
      <xdr:rowOff>19050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B713210-2F40-4BD8-9D15-2FC2CD116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25" y="508000"/>
          <a:ext cx="631249" cy="57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393701</xdr:colOff>
      <xdr:row>1</xdr:row>
      <xdr:rowOff>231249</xdr:rowOff>
    </xdr:from>
    <xdr:to>
      <xdr:col>9</xdr:col>
      <xdr:colOff>546100</xdr:colOff>
      <xdr:row>4</xdr:row>
      <xdr:rowOff>32581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EF47C27-DE22-4C50-8855-ED44935F3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9951" y="497949"/>
          <a:ext cx="876299" cy="601432"/>
        </a:xfrm>
        <a:prstGeom prst="rect">
          <a:avLst/>
        </a:prstGeom>
      </xdr:spPr>
    </xdr:pic>
    <xdr:clientData/>
  </xdr:twoCellAnchor>
  <xdr:twoCellAnchor editAs="oneCell">
    <xdr:from>
      <xdr:col>9</xdr:col>
      <xdr:colOff>660401</xdr:colOff>
      <xdr:row>1</xdr:row>
      <xdr:rowOff>209554</xdr:rowOff>
    </xdr:from>
    <xdr:to>
      <xdr:col>10</xdr:col>
      <xdr:colOff>602545</xdr:colOff>
      <xdr:row>4</xdr:row>
      <xdr:rowOff>84851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D569625-A805-416E-8FC5-A8E25F20F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0551" y="476254"/>
          <a:ext cx="812094" cy="6753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72;&#1103;%20&#1050;&#1056;%20&#1080;%20&#1042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(3)"/>
      <sheetName val="Список участников"/>
      <sheetName val="спиУЧ-КР"/>
      <sheetName val="список (2)"/>
      <sheetName val="спиУЧ-ВС."/>
      <sheetName val="список"/>
      <sheetName val="ПР Юн-ки-оф.протокол"/>
      <sheetName val="Ст.на время Ж"/>
      <sheetName val="Ст.на время М"/>
      <sheetName val="Ст.на время Ю-ки"/>
      <sheetName val="Ст.на время Ю-ры"/>
      <sheetName val="ВС на время Д13-14"/>
      <sheetName val="ВС на время Д15-16"/>
      <sheetName val="ВС на время Юн-ки "/>
      <sheetName val="ВС на время Юн-ры"/>
      <sheetName val="ВС на время Ю13-14"/>
      <sheetName val="ВС на время Ю15-16"/>
      <sheetName val="КР гонка на время Ж"/>
      <sheetName val="КР гонка на время М"/>
      <sheetName val="ВС КЛАССИК Ю-ры"/>
      <sheetName val="ВС КЛАССИК Ю-ки"/>
      <sheetName val="ВС КЛАССИК Ю13-14"/>
      <sheetName val="КР КЛАССИК Ж"/>
      <sheetName val="КР КЛАССИК М"/>
      <sheetName val="Ст.классик"/>
      <sheetName val="ВС СУММА Ю-ки"/>
      <sheetName val="ВС СУММА Ю-ры"/>
      <sheetName val="ВС СУММА Ю13-14"/>
      <sheetName val="КР СУММА Ж"/>
      <sheetName val="КР СУММА М"/>
    </sheetNames>
    <definedNames>
      <definedName name="_xlnm.Print_Area" refersTo="='список'!$A$1:$H$20" sheetId="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№</v>
          </cell>
          <cell r="B1" t="str">
            <v>ФИО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принадлежность к организации</v>
          </cell>
          <cell r="G1" t="str">
            <v>территориальная принадлежность</v>
          </cell>
          <cell r="H1" t="str">
            <v>Класс</v>
          </cell>
        </row>
        <row r="2">
          <cell r="A2">
            <v>5</v>
          </cell>
          <cell r="B2" t="str">
            <v>Завязкина Карина</v>
          </cell>
          <cell r="C2">
            <v>10101157442</v>
          </cell>
          <cell r="D2" t="str">
            <v>16.05.2006</v>
          </cell>
          <cell r="E2" t="str">
            <v>КМС</v>
          </cell>
          <cell r="F2" t="str">
            <v>Санкт-Петербург</v>
          </cell>
          <cell r="G2" t="str">
            <v>ГБУ ДО СШОР Петродворцового р-на СПб</v>
          </cell>
          <cell r="H2" t="str">
            <v>Юниорки</v>
          </cell>
        </row>
        <row r="3">
          <cell r="A3">
            <v>11</v>
          </cell>
          <cell r="B3" t="str">
            <v>Егунов Дмитрий</v>
          </cell>
          <cell r="C3">
            <v>10144250805</v>
          </cell>
          <cell r="D3">
            <v>40505</v>
          </cell>
          <cell r="E3" t="str">
            <v>2 сп.р.</v>
          </cell>
          <cell r="F3" t="str">
            <v>Ростовская обл.</v>
          </cell>
          <cell r="G3" t="str">
            <v>МБУ ДО "Гребной канал "Дон"</v>
          </cell>
        </row>
        <row r="4">
          <cell r="A4">
            <v>41</v>
          </cell>
          <cell r="B4" t="str">
            <v>Герасименко Георгий</v>
          </cell>
          <cell r="C4">
            <v>10052761415</v>
          </cell>
          <cell r="D4" t="str">
            <v>11.05.2000</v>
          </cell>
          <cell r="E4" t="str">
            <v>МС</v>
          </cell>
          <cell r="F4" t="str">
            <v>Омская обл.</v>
          </cell>
          <cell r="G4" t="str">
            <v>СШОР "Академия велоспорта"</v>
          </cell>
          <cell r="H4" t="str">
            <v>Мужчины</v>
          </cell>
        </row>
        <row r="5">
          <cell r="A5">
            <v>73</v>
          </cell>
          <cell r="B5" t="str">
            <v>Салов Иван</v>
          </cell>
          <cell r="C5">
            <v>10124884955</v>
          </cell>
          <cell r="D5" t="str">
            <v>26.12.2011</v>
          </cell>
          <cell r="E5" t="str">
            <v>3 сп.р.</v>
          </cell>
          <cell r="F5" t="str">
            <v>Москва</v>
          </cell>
          <cell r="G5" t="str">
            <v>ГБУ ДО "Московская академия велосипедного спорта"</v>
          </cell>
          <cell r="H5" t="str">
            <v>2011-12м</v>
          </cell>
        </row>
        <row r="6">
          <cell r="A6">
            <v>93</v>
          </cell>
          <cell r="B6" t="str">
            <v>Баева София</v>
          </cell>
          <cell r="C6">
            <v>10146785636</v>
          </cell>
          <cell r="D6">
            <v>40100</v>
          </cell>
          <cell r="E6" t="str">
            <v>1 сп.р.</v>
          </cell>
          <cell r="F6" t="str">
            <v>Краснодарский край</v>
          </cell>
          <cell r="G6" t="str">
            <v>ГБУ ДО КК "СШОР по велосипедному спорту"</v>
          </cell>
          <cell r="H6" t="str">
            <v>Девушки 15-16</v>
          </cell>
        </row>
        <row r="7">
          <cell r="A7">
            <v>183</v>
          </cell>
          <cell r="B7" t="str">
            <v>Сафронов Артём</v>
          </cell>
          <cell r="C7" t="str">
            <v>10010932284</v>
          </cell>
          <cell r="D7" t="str">
            <v>11.02.1998</v>
          </cell>
          <cell r="E7" t="str">
            <v>МС</v>
          </cell>
          <cell r="F7" t="str">
            <v>Москва</v>
          </cell>
          <cell r="G7" t="str">
            <v>ГБУ ДО "Московская академия велосипедного спорта"</v>
          </cell>
          <cell r="H7" t="str">
            <v>Мужчины</v>
          </cell>
        </row>
        <row r="8">
          <cell r="A8">
            <v>246</v>
          </cell>
          <cell r="B8" t="str">
            <v>Тоянов Егор</v>
          </cell>
          <cell r="C8" t="str">
            <v>10010866307</v>
          </cell>
          <cell r="D8" t="str">
            <v>21.12.1998</v>
          </cell>
          <cell r="E8" t="str">
            <v>МС</v>
          </cell>
          <cell r="F8" t="str">
            <v>Москва</v>
          </cell>
          <cell r="G8" t="str">
            <v>ГБУ ДО "Московская академия велосипедного спорта"</v>
          </cell>
          <cell r="H8" t="str">
            <v>Мужчины</v>
          </cell>
        </row>
        <row r="9">
          <cell r="A9">
            <v>315</v>
          </cell>
          <cell r="B9" t="str">
            <v>Гладков Григорий</v>
          </cell>
          <cell r="C9">
            <v>10117747876</v>
          </cell>
          <cell r="D9" t="str">
            <v>19.08.2006</v>
          </cell>
          <cell r="E9" t="str">
            <v>КМС</v>
          </cell>
          <cell r="F9" t="str">
            <v>Омская обл.</v>
          </cell>
          <cell r="G9" t="str">
            <v>СШОР" Академия велоспорта"</v>
          </cell>
          <cell r="H9" t="str">
            <v>Юниоры</v>
          </cell>
        </row>
        <row r="10">
          <cell r="A10">
            <v>328</v>
          </cell>
          <cell r="B10" t="str">
            <v>Иванова Анастасия</v>
          </cell>
          <cell r="C10">
            <v>10036089741</v>
          </cell>
          <cell r="D10" t="str">
            <v>06.04.2003</v>
          </cell>
          <cell r="E10" t="str">
            <v>МС</v>
          </cell>
          <cell r="F10" t="str">
            <v>Брянская обл.</v>
          </cell>
          <cell r="G10" t="str">
            <v>ГБУ ДО БО СШОР РУСЬ</v>
          </cell>
          <cell r="H10" t="str">
            <v>Женщины</v>
          </cell>
        </row>
        <row r="11">
          <cell r="A11">
            <v>385</v>
          </cell>
          <cell r="B11" t="str">
            <v>Савина Майя</v>
          </cell>
          <cell r="C11">
            <v>10079505123</v>
          </cell>
          <cell r="D11" t="str">
            <v>29.08.2005</v>
          </cell>
          <cell r="E11" t="str">
            <v>МС</v>
          </cell>
          <cell r="F11" t="str">
            <v>Иркутская обл.</v>
          </cell>
          <cell r="G11" t="str">
            <v>Иркутск ОГКУ СШОР "Олимпиец"</v>
          </cell>
          <cell r="H11" t="str">
            <v>Женщины</v>
          </cell>
        </row>
        <row r="12">
          <cell r="A12">
            <v>386</v>
          </cell>
          <cell r="B12" t="str">
            <v>Ситникова-Рыхлицкая Софья</v>
          </cell>
          <cell r="C12">
            <v>10091081768</v>
          </cell>
          <cell r="D12" t="str">
            <v>26.05.2007</v>
          </cell>
          <cell r="E12" t="str">
            <v>КМС</v>
          </cell>
          <cell r="F12" t="str">
            <v>Иркутская обл.</v>
          </cell>
          <cell r="G12" t="str">
            <v>Иркутск ОГКУ СШОР "Олимпиец"</v>
          </cell>
          <cell r="H12" t="str">
            <v>Юниорки</v>
          </cell>
        </row>
        <row r="13">
          <cell r="A13">
            <v>636</v>
          </cell>
          <cell r="B13" t="str">
            <v>Малюшкин Олег</v>
          </cell>
          <cell r="C13">
            <v>10034922610</v>
          </cell>
          <cell r="D13" t="str">
            <v>03.07.2002</v>
          </cell>
          <cell r="E13" t="str">
            <v>МС</v>
          </cell>
          <cell r="F13" t="str">
            <v>Брянская обл./Москва</v>
          </cell>
          <cell r="G13" t="str">
            <v>Брянск ГБУ ДО БО СШОР "Русь"/Москва</v>
          </cell>
          <cell r="H13" t="str">
            <v>Мужчины</v>
          </cell>
        </row>
        <row r="14">
          <cell r="A14">
            <v>639</v>
          </cell>
          <cell r="B14" t="str">
            <v>Заславец Виталий</v>
          </cell>
          <cell r="C14" t="str">
            <v>10036036389</v>
          </cell>
          <cell r="D14" t="str">
            <v>19.07.2002</v>
          </cell>
          <cell r="E14" t="str">
            <v>МС</v>
          </cell>
          <cell r="F14" t="str">
            <v>Москва</v>
          </cell>
          <cell r="G14" t="str">
            <v>ГБУ ДО "Московская академия велосипедного спорта"</v>
          </cell>
          <cell r="H14" t="str">
            <v>Мужчины</v>
          </cell>
        </row>
        <row r="15">
          <cell r="A15">
            <v>930</v>
          </cell>
          <cell r="B15" t="str">
            <v>Литвинов Роман</v>
          </cell>
          <cell r="C15">
            <v>10091575458</v>
          </cell>
          <cell r="D15" t="str">
            <v>27.06.2004</v>
          </cell>
          <cell r="E15" t="str">
            <v>КМС</v>
          </cell>
          <cell r="F15" t="str">
            <v>Краснодарский край</v>
          </cell>
          <cell r="G15" t="str">
            <v>ГБУ ДО КК "СШОР по велосипедному спорту"</v>
          </cell>
          <cell r="H15" t="str">
            <v>Мужчины</v>
          </cell>
        </row>
        <row r="16">
          <cell r="A16">
            <v>931</v>
          </cell>
          <cell r="B16" t="str">
            <v>Николаенко Александр</v>
          </cell>
          <cell r="C16">
            <v>10126317424</v>
          </cell>
          <cell r="D16" t="str">
            <v>17.12.2007</v>
          </cell>
          <cell r="E16" t="str">
            <v>1 сп.р.</v>
          </cell>
          <cell r="F16" t="str">
            <v>Краснодарский край</v>
          </cell>
          <cell r="G16" t="str">
            <v>ГБУ ДО КК "СШОР по велосипедному спорту"</v>
          </cell>
          <cell r="H16" t="str">
            <v>Юниоры</v>
          </cell>
        </row>
        <row r="17">
          <cell r="A17">
            <v>932</v>
          </cell>
          <cell r="B17" t="str">
            <v>Акимова Анастасия</v>
          </cell>
          <cell r="C17">
            <v>10126400377</v>
          </cell>
          <cell r="D17" t="str">
            <v>02.03.2007</v>
          </cell>
          <cell r="E17" t="str">
            <v>КМС</v>
          </cell>
          <cell r="F17" t="str">
            <v>Краснодарский край</v>
          </cell>
          <cell r="G17" t="str">
            <v>ГБУ ДО КК "СШОР по велосипедному спорту"</v>
          </cell>
          <cell r="H17" t="str">
            <v>Юниорки</v>
          </cell>
        </row>
        <row r="18">
          <cell r="A18">
            <v>935</v>
          </cell>
          <cell r="B18" t="str">
            <v>Скляров Дмитрий</v>
          </cell>
          <cell r="C18">
            <v>10145018822</v>
          </cell>
          <cell r="D18" t="str">
            <v>18.05.2009</v>
          </cell>
          <cell r="E18" t="str">
            <v>2 сп.р.</v>
          </cell>
          <cell r="F18" t="str">
            <v>Краснодарский край</v>
          </cell>
          <cell r="G18" t="str">
            <v>ГБУ ДО КК "СШОР по велосипедному спорту"</v>
          </cell>
          <cell r="H18" t="str">
            <v>Юноши 15-16</v>
          </cell>
        </row>
        <row r="19">
          <cell r="A19">
            <v>936</v>
          </cell>
          <cell r="B19" t="str">
            <v>Ховякова Анна</v>
          </cell>
          <cell r="C19">
            <v>10151798617</v>
          </cell>
          <cell r="D19" t="str">
            <v>05.04.2010</v>
          </cell>
          <cell r="E19" t="str">
            <v>3 сп.р.</v>
          </cell>
          <cell r="F19" t="str">
            <v>Краснодарский край</v>
          </cell>
          <cell r="G19" t="str">
            <v>ГБУ ДО КК "СШОР по велосипедному спорту"</v>
          </cell>
          <cell r="H19" t="str">
            <v>Девушки 13-14</v>
          </cell>
        </row>
        <row r="20">
          <cell r="A20">
            <v>939</v>
          </cell>
          <cell r="B20" t="str">
            <v>Веселов Егор</v>
          </cell>
          <cell r="C20">
            <v>10091971542</v>
          </cell>
          <cell r="D20" t="str">
            <v>22.07.2007</v>
          </cell>
          <cell r="E20" t="str">
            <v>1 сп.р.</v>
          </cell>
          <cell r="F20" t="str">
            <v>Краснодарский край</v>
          </cell>
          <cell r="G20" t="str">
            <v>ГБУ ДО КК "СШОР по велосипедному спорту"</v>
          </cell>
          <cell r="H20" t="str">
            <v>Юниоры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5218C-A86C-4603-8A38-9751AF7B74A2}">
  <sheetPr>
    <tabColor theme="3" tint="-0.249977111117893"/>
    <outlinePr summaryBelow="0"/>
    <pageSetUpPr fitToPage="1"/>
  </sheetPr>
  <dimension ref="A1:Z44"/>
  <sheetViews>
    <sheetView view="pageBreakPreview" topLeftCell="A29" zoomScale="80" zoomScaleNormal="70" zoomScaleSheetLayoutView="80" zoomScalePageLayoutView="50" workbookViewId="0">
      <selection activeCell="I41" sqref="I41"/>
    </sheetView>
  </sheetViews>
  <sheetFormatPr defaultColWidth="9.08984375" defaultRowHeight="13" x14ac:dyDescent="0.35"/>
  <cols>
    <col min="1" max="1" width="7" style="2" customWidth="1"/>
    <col min="2" max="2" width="7.08984375" style="20" customWidth="1"/>
    <col min="3" max="3" width="14.453125" style="20" customWidth="1"/>
    <col min="4" max="4" width="23.36328125" style="2" customWidth="1"/>
    <col min="5" max="5" width="13.36328125" style="35" customWidth="1"/>
    <col min="6" max="6" width="8.08984375" style="2" customWidth="1"/>
    <col min="7" max="7" width="30" style="2" customWidth="1"/>
    <col min="8" max="8" width="12.54296875" style="89" customWidth="1"/>
    <col min="9" max="9" width="10.36328125" style="89" customWidth="1"/>
    <col min="10" max="10" width="12.453125" style="2" customWidth="1"/>
    <col min="11" max="11" width="16.81640625" style="2" customWidth="1"/>
    <col min="12" max="16384" width="9.08984375" style="2"/>
  </cols>
  <sheetData>
    <row r="1" spans="1:11" s="1" customFormat="1" ht="21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s="1" customFormat="1" ht="21" x14ac:dyDescent="0.25">
      <c r="A2" s="100" t="s">
        <v>33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s="1" customFormat="1" ht="21" x14ac:dyDescent="0.25">
      <c r="A3" s="100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s="1" customFormat="1" ht="21" x14ac:dyDescent="0.25">
      <c r="A4" s="100" t="s">
        <v>34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s="1" customFormat="1" ht="21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1" s="1" customFormat="1" ht="28.5" x14ac:dyDescent="0.25">
      <c r="A6" s="99" t="s">
        <v>62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s="1" customFormat="1" ht="21" x14ac:dyDescent="0.25">
      <c r="A7" s="103" t="s">
        <v>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</row>
    <row r="8" spans="1:11" s="1" customFormat="1" ht="21.5" thickBot="1" x14ac:dyDescent="0.3">
      <c r="A8" s="104" t="s">
        <v>35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</row>
    <row r="9" spans="1:11" ht="19.5" customHeight="1" thickTop="1" x14ac:dyDescent="0.35">
      <c r="A9" s="105" t="s">
        <v>3</v>
      </c>
      <c r="B9" s="106"/>
      <c r="C9" s="106"/>
      <c r="D9" s="106"/>
      <c r="E9" s="106"/>
      <c r="F9" s="106"/>
      <c r="G9" s="106"/>
      <c r="H9" s="106"/>
      <c r="I9" s="106"/>
      <c r="J9" s="106"/>
      <c r="K9" s="107"/>
    </row>
    <row r="10" spans="1:11" ht="18" customHeight="1" x14ac:dyDescent="0.35">
      <c r="A10" s="108" t="s">
        <v>36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10"/>
    </row>
    <row r="11" spans="1:11" ht="19.5" customHeight="1" x14ac:dyDescent="0.35">
      <c r="A11" s="108" t="s">
        <v>63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10"/>
    </row>
    <row r="12" spans="1:11" ht="21" customHeight="1" x14ac:dyDescent="0.35">
      <c r="A12" s="111" t="s">
        <v>35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3"/>
    </row>
    <row r="13" spans="1:11" ht="20.149999999999999" customHeight="1" x14ac:dyDescent="0.35">
      <c r="A13" s="114" t="s">
        <v>37</v>
      </c>
      <c r="B13" s="115"/>
      <c r="C13" s="115"/>
      <c r="D13" s="115"/>
      <c r="E13" s="22"/>
      <c r="F13" s="3" t="s">
        <v>38</v>
      </c>
      <c r="G13" s="3"/>
      <c r="H13" s="23"/>
      <c r="I13" s="23"/>
      <c r="J13" s="4"/>
      <c r="K13" s="24" t="s">
        <v>39</v>
      </c>
    </row>
    <row r="14" spans="1:11" ht="20.149999999999999" customHeight="1" x14ac:dyDescent="0.35">
      <c r="A14" s="116" t="s">
        <v>40</v>
      </c>
      <c r="B14" s="117"/>
      <c r="C14" s="117"/>
      <c r="D14" s="117"/>
      <c r="E14" s="25"/>
      <c r="F14" s="26" t="s">
        <v>41</v>
      </c>
      <c r="G14" s="26"/>
      <c r="H14" s="27"/>
      <c r="I14" s="27"/>
      <c r="J14" s="5"/>
      <c r="K14" s="28" t="s">
        <v>42</v>
      </c>
    </row>
    <row r="15" spans="1:11" ht="20.149999999999999" customHeight="1" x14ac:dyDescent="0.35">
      <c r="A15" s="118" t="s">
        <v>4</v>
      </c>
      <c r="B15" s="119"/>
      <c r="C15" s="119"/>
      <c r="D15" s="119"/>
      <c r="E15" s="119"/>
      <c r="F15" s="119"/>
      <c r="G15" s="120"/>
      <c r="H15" s="121" t="s">
        <v>5</v>
      </c>
      <c r="I15" s="122"/>
      <c r="J15" s="122"/>
      <c r="K15" s="123"/>
    </row>
    <row r="16" spans="1:11" ht="20.149999999999999" customHeight="1" x14ac:dyDescent="0.35">
      <c r="A16" s="6" t="s">
        <v>6</v>
      </c>
      <c r="B16" s="7"/>
      <c r="C16" s="7"/>
      <c r="D16" s="8"/>
      <c r="E16" s="29"/>
      <c r="F16" s="8"/>
      <c r="G16" s="9"/>
      <c r="H16" s="30" t="s">
        <v>43</v>
      </c>
      <c r="I16" s="31"/>
      <c r="J16" s="31"/>
      <c r="K16" s="32"/>
    </row>
    <row r="17" spans="1:11" ht="20.149999999999999" customHeight="1" x14ac:dyDescent="0.35">
      <c r="A17" s="6" t="s">
        <v>7</v>
      </c>
      <c r="B17" s="7"/>
      <c r="C17" s="7"/>
      <c r="D17" s="9"/>
      <c r="E17" s="33"/>
      <c r="F17" s="101" t="s">
        <v>44</v>
      </c>
      <c r="G17" s="102"/>
      <c r="H17" s="30" t="s">
        <v>45</v>
      </c>
      <c r="I17" s="31"/>
      <c r="J17" s="31"/>
      <c r="K17" s="34" t="s">
        <v>64</v>
      </c>
    </row>
    <row r="18" spans="1:11" ht="20.149999999999999" customHeight="1" x14ac:dyDescent="0.35">
      <c r="A18" s="6" t="s">
        <v>8</v>
      </c>
      <c r="B18" s="7"/>
      <c r="C18" s="7"/>
      <c r="D18" s="9"/>
      <c r="E18" s="33"/>
      <c r="F18" s="101" t="s">
        <v>9</v>
      </c>
      <c r="G18" s="102"/>
      <c r="H18" s="30" t="s">
        <v>46</v>
      </c>
      <c r="I18" s="31"/>
      <c r="J18" s="31"/>
      <c r="K18" s="34" t="s">
        <v>47</v>
      </c>
    </row>
    <row r="19" spans="1:11" ht="20.149999999999999" customHeight="1" thickBot="1" x14ac:dyDescent="0.4">
      <c r="A19" s="6" t="s">
        <v>10</v>
      </c>
      <c r="B19" s="10"/>
      <c r="C19" s="10"/>
      <c r="D19" s="11"/>
      <c r="F19" s="128" t="s">
        <v>48</v>
      </c>
      <c r="G19" s="129"/>
      <c r="H19" s="36" t="s">
        <v>49</v>
      </c>
      <c r="I19" s="37"/>
      <c r="J19" s="38"/>
      <c r="K19" s="39">
        <v>1</v>
      </c>
    </row>
    <row r="20" spans="1:11" ht="7.5" customHeight="1" thickTop="1" x14ac:dyDescent="0.35">
      <c r="A20" s="40"/>
      <c r="B20" s="41"/>
      <c r="C20" s="41"/>
      <c r="D20" s="42"/>
      <c r="E20" s="43"/>
      <c r="F20" s="42"/>
      <c r="G20" s="42"/>
      <c r="H20" s="44"/>
      <c r="I20" s="44"/>
      <c r="J20" s="42"/>
      <c r="K20" s="45"/>
    </row>
    <row r="21" spans="1:11" s="53" customFormat="1" ht="34.25" customHeight="1" x14ac:dyDescent="0.35">
      <c r="A21" s="46" t="s">
        <v>50</v>
      </c>
      <c r="B21" s="47" t="s">
        <v>11</v>
      </c>
      <c r="C21" s="47" t="s">
        <v>12</v>
      </c>
      <c r="D21" s="47" t="s">
        <v>13</v>
      </c>
      <c r="E21" s="48" t="s">
        <v>14</v>
      </c>
      <c r="F21" s="47" t="s">
        <v>15</v>
      </c>
      <c r="G21" s="47" t="s">
        <v>16</v>
      </c>
      <c r="H21" s="49" t="s">
        <v>51</v>
      </c>
      <c r="I21" s="50"/>
      <c r="J21" s="51" t="s">
        <v>17</v>
      </c>
      <c r="K21" s="52" t="s">
        <v>18</v>
      </c>
    </row>
    <row r="22" spans="1:11" s="60" customFormat="1" ht="24.9" customHeight="1" x14ac:dyDescent="0.35">
      <c r="A22" s="54">
        <v>1</v>
      </c>
      <c r="B22" s="55">
        <v>385</v>
      </c>
      <c r="C22" s="12">
        <f>VLOOKUP(B22,[1]список!_xlnm.Print_Area,3)</f>
        <v>10079505123</v>
      </c>
      <c r="D22" s="13" t="str">
        <f>VLOOKUP(B22,[1]список!_xlnm.Print_Area,2)</f>
        <v>Савина Майя</v>
      </c>
      <c r="E22" s="14" t="str">
        <f>VLOOKUP(B22,[1]список!_xlnm.Print_Area,4)</f>
        <v>29.08.2005</v>
      </c>
      <c r="F22" s="12" t="str">
        <f>VLOOKUP(B22,[1]список!_xlnm.Print_Area,5)</f>
        <v>МС</v>
      </c>
      <c r="G22" s="12" t="str">
        <f>VLOOKUP(B22,[1]список!_xlnm.Print_Area,6)</f>
        <v>Иркутская обл.</v>
      </c>
      <c r="H22" s="56">
        <v>5.3634259259259271E-4</v>
      </c>
      <c r="I22" s="57"/>
      <c r="J22" s="58"/>
      <c r="K22" s="59"/>
    </row>
    <row r="23" spans="1:11" s="60" customFormat="1" ht="24.9" customHeight="1" x14ac:dyDescent="0.35">
      <c r="A23" s="54">
        <v>2</v>
      </c>
      <c r="B23" s="55">
        <v>328</v>
      </c>
      <c r="C23" s="12">
        <f>VLOOKUP(B23,[1]список!_xlnm.Print_Area,3)</f>
        <v>10036089741</v>
      </c>
      <c r="D23" s="13" t="str">
        <f>VLOOKUP(B23,[1]список!_xlnm.Print_Area,2)</f>
        <v>Иванова Анастасия</v>
      </c>
      <c r="E23" s="14" t="str">
        <f>VLOOKUP(B23,[1]список!_xlnm.Print_Area,4)</f>
        <v>06.04.2003</v>
      </c>
      <c r="F23" s="12" t="str">
        <f>VLOOKUP(B23,[1]список!_xlnm.Print_Area,5)</f>
        <v>МС</v>
      </c>
      <c r="G23" s="12" t="str">
        <f>VLOOKUP(B23,[1]список!_xlnm.Print_Area,6)</f>
        <v>Брянская обл.</v>
      </c>
      <c r="H23" s="56">
        <v>6.2129629629629622E-4</v>
      </c>
      <c r="I23" s="57"/>
      <c r="J23" s="58"/>
      <c r="K23" s="59"/>
    </row>
    <row r="24" spans="1:11" ht="18" customHeight="1" x14ac:dyDescent="0.35">
      <c r="A24" s="61"/>
      <c r="B24" s="62"/>
      <c r="C24" s="63"/>
      <c r="D24" s="64"/>
      <c r="E24" s="62"/>
      <c r="F24" s="62"/>
      <c r="G24" s="62"/>
      <c r="H24" s="65"/>
      <c r="I24" s="65"/>
      <c r="J24" s="66"/>
      <c r="K24" s="67"/>
    </row>
    <row r="25" spans="1:11" ht="14.5" x14ac:dyDescent="0.35">
      <c r="A25" s="130" t="s">
        <v>22</v>
      </c>
      <c r="B25" s="131"/>
      <c r="C25" s="131"/>
      <c r="D25" s="131"/>
      <c r="E25" s="68"/>
      <c r="F25" s="68"/>
      <c r="G25" s="131" t="s">
        <v>23</v>
      </c>
      <c r="H25" s="131"/>
      <c r="I25" s="131"/>
      <c r="J25" s="131"/>
      <c r="K25" s="132"/>
    </row>
    <row r="26" spans="1:11" ht="15" customHeight="1" x14ac:dyDescent="0.35">
      <c r="A26" s="18" t="s">
        <v>52</v>
      </c>
      <c r="B26" s="11"/>
      <c r="C26" s="11"/>
      <c r="D26" s="69"/>
      <c r="E26" s="70"/>
      <c r="F26" s="71"/>
      <c r="G26" s="72" t="s">
        <v>24</v>
      </c>
      <c r="H26" s="15" cm="1">
        <f t="array" ref="H26">SUM(1/COUNTIF(G22:G23,G22:G23))</f>
        <v>2</v>
      </c>
      <c r="I26" s="73"/>
      <c r="J26" s="74" t="s">
        <v>25</v>
      </c>
      <c r="K26" s="16">
        <f>COUNTIF(F22:F23,"ЗМС")</f>
        <v>0</v>
      </c>
    </row>
    <row r="27" spans="1:11" ht="15" customHeight="1" x14ac:dyDescent="0.35">
      <c r="A27" s="18" t="s">
        <v>53</v>
      </c>
      <c r="B27" s="11"/>
      <c r="C27" s="11"/>
      <c r="D27" s="69"/>
      <c r="E27" s="2"/>
      <c r="F27" s="75"/>
      <c r="G27" s="76" t="s">
        <v>54</v>
      </c>
      <c r="H27" s="77">
        <v>2</v>
      </c>
      <c r="I27" s="78"/>
      <c r="J27" s="74" t="s">
        <v>26</v>
      </c>
      <c r="K27" s="16">
        <f>COUNTIF(F22:F23,"МСМК")</f>
        <v>0</v>
      </c>
    </row>
    <row r="28" spans="1:11" ht="15" customHeight="1" x14ac:dyDescent="0.35">
      <c r="A28" s="18" t="s">
        <v>27</v>
      </c>
      <c r="B28" s="11"/>
      <c r="C28" s="11"/>
      <c r="D28" s="69"/>
      <c r="E28" s="2"/>
      <c r="F28" s="75"/>
      <c r="G28" s="76" t="s">
        <v>55</v>
      </c>
      <c r="H28" s="77">
        <v>2</v>
      </c>
      <c r="I28" s="78"/>
      <c r="J28" s="74" t="s">
        <v>19</v>
      </c>
      <c r="K28" s="16">
        <f>COUNTIF(F22:F25,"МС")</f>
        <v>2</v>
      </c>
    </row>
    <row r="29" spans="1:11" ht="15" customHeight="1" x14ac:dyDescent="0.35">
      <c r="A29" s="18" t="s">
        <v>28</v>
      </c>
      <c r="B29" s="11"/>
      <c r="C29" s="11"/>
      <c r="D29" s="69"/>
      <c r="E29" s="2"/>
      <c r="F29" s="75"/>
      <c r="G29" s="76" t="s">
        <v>56</v>
      </c>
      <c r="H29" s="79">
        <f>COUNT(A22:A23)</f>
        <v>2</v>
      </c>
      <c r="I29" s="80"/>
      <c r="J29" s="74" t="s">
        <v>20</v>
      </c>
      <c r="K29" s="16">
        <f>COUNTIF(F22:F26,"КМС")</f>
        <v>0</v>
      </c>
    </row>
    <row r="30" spans="1:11" ht="15" customHeight="1" x14ac:dyDescent="0.35">
      <c r="A30" s="18"/>
      <c r="B30" s="11"/>
      <c r="C30" s="11"/>
      <c r="D30" s="69"/>
      <c r="E30" s="2"/>
      <c r="F30" s="75"/>
      <c r="G30" s="76" t="s">
        <v>57</v>
      </c>
      <c r="H30" s="79">
        <f>COUNTIF(A22:A23,"НФ")</f>
        <v>0</v>
      </c>
      <c r="I30" s="80"/>
      <c r="J30" s="81" t="s">
        <v>58</v>
      </c>
      <c r="K30" s="16">
        <f>COUNTIF(F22:F27,"1 сп.р.")</f>
        <v>0</v>
      </c>
    </row>
    <row r="31" spans="1:11" ht="15" customHeight="1" x14ac:dyDescent="0.35">
      <c r="A31" s="18"/>
      <c r="B31" s="11"/>
      <c r="C31" s="11"/>
      <c r="D31" s="69"/>
      <c r="E31" s="2"/>
      <c r="F31" s="75"/>
      <c r="G31" s="76" t="s">
        <v>30</v>
      </c>
      <c r="H31" s="82">
        <f>COUNTIF(A22:A23,"ДСКВ")</f>
        <v>0</v>
      </c>
      <c r="I31" s="83"/>
      <c r="J31" s="84" t="s">
        <v>59</v>
      </c>
      <c r="K31" s="16">
        <f>COUNTIF(F22:F28,"2 сп.р.")</f>
        <v>0</v>
      </c>
    </row>
    <row r="32" spans="1:11" ht="15" customHeight="1" x14ac:dyDescent="0.35">
      <c r="A32" s="18"/>
      <c r="B32" s="11"/>
      <c r="C32" s="11"/>
      <c r="D32" s="69"/>
      <c r="E32" s="85"/>
      <c r="F32" s="86"/>
      <c r="G32" s="76" t="s">
        <v>29</v>
      </c>
      <c r="H32" s="82">
        <f>COUNTIF(A22:A23,"НС")</f>
        <v>0</v>
      </c>
      <c r="I32" s="87"/>
      <c r="J32" s="84" t="s">
        <v>60</v>
      </c>
      <c r="K32" s="16">
        <f>COUNTIF(F22:F29,"3 сп.р.")</f>
        <v>0</v>
      </c>
    </row>
    <row r="33" spans="1:26" ht="9.75" customHeight="1" x14ac:dyDescent="0.35">
      <c r="A33" s="88"/>
      <c r="K33" s="90"/>
    </row>
    <row r="34" spans="1:26" ht="15.5" x14ac:dyDescent="0.35">
      <c r="A34" s="133" t="s">
        <v>32</v>
      </c>
      <c r="B34" s="134"/>
      <c r="C34" s="134"/>
      <c r="D34" s="134"/>
      <c r="E34" s="135" t="s">
        <v>31</v>
      </c>
      <c r="F34" s="135"/>
      <c r="G34" s="135"/>
      <c r="H34" s="135"/>
      <c r="I34" s="135" t="s">
        <v>61</v>
      </c>
      <c r="J34" s="135"/>
      <c r="K34" s="136"/>
    </row>
    <row r="35" spans="1:26" x14ac:dyDescent="0.35">
      <c r="A35" s="88"/>
      <c r="B35" s="2"/>
      <c r="C35" s="2"/>
      <c r="E35" s="2"/>
      <c r="F35" s="70"/>
      <c r="G35" s="70"/>
      <c r="H35" s="70"/>
      <c r="I35" s="70"/>
      <c r="J35" s="70"/>
      <c r="K35" s="91"/>
    </row>
    <row r="36" spans="1:26" x14ac:dyDescent="0.35">
      <c r="A36" s="19"/>
      <c r="D36" s="20"/>
      <c r="E36" s="92"/>
      <c r="F36" s="20"/>
      <c r="G36" s="20"/>
      <c r="H36" s="93"/>
      <c r="I36" s="93"/>
      <c r="J36" s="20"/>
      <c r="K36" s="21"/>
    </row>
    <row r="37" spans="1:26" x14ac:dyDescent="0.35">
      <c r="A37" s="19"/>
      <c r="D37" s="20"/>
      <c r="E37" s="92"/>
      <c r="F37" s="20"/>
      <c r="G37" s="20"/>
      <c r="H37" s="93"/>
      <c r="I37" s="93"/>
      <c r="J37" s="20"/>
      <c r="K37" s="21"/>
    </row>
    <row r="38" spans="1:26" x14ac:dyDescent="0.35">
      <c r="A38" s="19"/>
      <c r="D38" s="20"/>
      <c r="E38" s="92"/>
      <c r="F38" s="20"/>
      <c r="G38" s="20"/>
      <c r="H38" s="93"/>
      <c r="I38" s="93"/>
      <c r="J38" s="20"/>
      <c r="K38" s="21"/>
    </row>
    <row r="39" spans="1:26" x14ac:dyDescent="0.35">
      <c r="A39" s="19"/>
      <c r="D39" s="20"/>
      <c r="E39" s="92"/>
      <c r="F39" s="20"/>
      <c r="G39" s="20"/>
      <c r="H39" s="93"/>
      <c r="I39" s="93"/>
      <c r="J39" s="20"/>
      <c r="K39" s="21"/>
    </row>
    <row r="40" spans="1:26" ht="16" thickBot="1" x14ac:dyDescent="0.4">
      <c r="A40" s="124" t="str">
        <f>F18</f>
        <v>СЛАБКОВСКАЯ В.Н. ( ВК, г. ОМСК)</v>
      </c>
      <c r="B40" s="125"/>
      <c r="C40" s="125"/>
      <c r="D40" s="125"/>
      <c r="E40" s="125" t="str">
        <f>F17</f>
        <v>АНДРИЯНОВ А.С. (ВК, г. МОСКВА)</v>
      </c>
      <c r="F40" s="125"/>
      <c r="G40" s="125"/>
      <c r="H40" s="125"/>
      <c r="I40" s="125" t="str">
        <f>F19</f>
        <v>БЕЛЯЕВ А.В. (1К, г. РОСТОВ-НА-ДОНУ)</v>
      </c>
      <c r="J40" s="125"/>
      <c r="K40" s="126"/>
    </row>
    <row r="41" spans="1:26" s="35" customFormat="1" ht="13.5" thickTop="1" x14ac:dyDescent="0.35">
      <c r="A41" s="2"/>
      <c r="B41" s="20"/>
      <c r="C41" s="20"/>
      <c r="D41" s="2"/>
      <c r="F41" s="2"/>
      <c r="G41" s="2"/>
      <c r="H41" s="89"/>
      <c r="I41" s="8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s="94" customFormat="1" ht="18.5" x14ac:dyDescent="0.35">
      <c r="B42" s="95"/>
      <c r="C42" s="95"/>
      <c r="E42" s="96"/>
      <c r="H42" s="97"/>
      <c r="I42" s="97"/>
    </row>
    <row r="43" spans="1:26" ht="21" x14ac:dyDescent="0.35">
      <c r="A43" s="98"/>
      <c r="B43" s="98"/>
      <c r="C43" s="17"/>
      <c r="D43" s="127"/>
      <c r="E43" s="127"/>
      <c r="F43" s="127"/>
      <c r="G43" s="127"/>
    </row>
    <row r="44" spans="1:26" ht="18.5" x14ac:dyDescent="0.35">
      <c r="D44" s="94"/>
    </row>
  </sheetData>
  <mergeCells count="28">
    <mergeCell ref="A40:D40"/>
    <mergeCell ref="E40:H40"/>
    <mergeCell ref="I40:K40"/>
    <mergeCell ref="D43:G43"/>
    <mergeCell ref="F19:G19"/>
    <mergeCell ref="A25:D25"/>
    <mergeCell ref="G25:K25"/>
    <mergeCell ref="A34:D34"/>
    <mergeCell ref="E34:H34"/>
    <mergeCell ref="I34:K34"/>
    <mergeCell ref="F18:G18"/>
    <mergeCell ref="A7:K7"/>
    <mergeCell ref="A8:K8"/>
    <mergeCell ref="A9:K9"/>
    <mergeCell ref="A10:K10"/>
    <mergeCell ref="A11:K11"/>
    <mergeCell ref="A12:K12"/>
    <mergeCell ref="A13:D13"/>
    <mergeCell ref="A14:D14"/>
    <mergeCell ref="A15:G15"/>
    <mergeCell ref="H15:K15"/>
    <mergeCell ref="F17:G17"/>
    <mergeCell ref="A6:K6"/>
    <mergeCell ref="A1:K1"/>
    <mergeCell ref="A2:K2"/>
    <mergeCell ref="A3:K3"/>
    <mergeCell ref="A4:K4"/>
    <mergeCell ref="A5:K5"/>
  </mergeCells>
  <printOptions horizontalCentered="1"/>
  <pageMargins left="0.19685039370078741" right="0.19685039370078741" top="0.31496062992125984" bottom="0.31496062992125984" header="0.15748031496062992" footer="0.15748031496062992"/>
  <pageSetup paperSize="256" scale="64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32B3-06C3-4599-81F3-0A6CD0C3A7AC}">
  <sheetPr>
    <tabColor theme="3" tint="-0.249977111117893"/>
    <outlinePr summaryBelow="0"/>
    <pageSetUpPr fitToPage="1"/>
  </sheetPr>
  <dimension ref="A1:Z48"/>
  <sheetViews>
    <sheetView tabSelected="1" view="pageBreakPreview" topLeftCell="A16" zoomScale="80" zoomScaleNormal="70" zoomScaleSheetLayoutView="80" zoomScalePageLayoutView="50" workbookViewId="0">
      <selection activeCell="O22" sqref="O22"/>
    </sheetView>
  </sheetViews>
  <sheetFormatPr defaultColWidth="9.08984375" defaultRowHeight="13" x14ac:dyDescent="0.35"/>
  <cols>
    <col min="1" max="1" width="7" style="2" customWidth="1"/>
    <col min="2" max="2" width="7.08984375" style="20" customWidth="1"/>
    <col min="3" max="3" width="14.453125" style="20" customWidth="1"/>
    <col min="4" max="4" width="23.36328125" style="2" customWidth="1"/>
    <col min="5" max="5" width="13.36328125" style="35" customWidth="1"/>
    <col min="6" max="6" width="8.08984375" style="2" customWidth="1"/>
    <col min="7" max="7" width="30" style="2" customWidth="1"/>
    <col min="8" max="8" width="12.54296875" style="89" customWidth="1"/>
    <col min="9" max="9" width="10.36328125" style="89" customWidth="1"/>
    <col min="10" max="10" width="12.453125" style="2" customWidth="1"/>
    <col min="11" max="11" width="16.81640625" style="2" customWidth="1"/>
    <col min="12" max="16384" width="9.08984375" style="2"/>
  </cols>
  <sheetData>
    <row r="1" spans="1:11" s="1" customFormat="1" ht="21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s="1" customFormat="1" ht="21" x14ac:dyDescent="0.25">
      <c r="A2" s="100" t="s">
        <v>33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s="1" customFormat="1" ht="21" x14ac:dyDescent="0.25">
      <c r="A3" s="100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s="1" customFormat="1" ht="21" x14ac:dyDescent="0.25">
      <c r="A4" s="100" t="s">
        <v>34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s="1" customFormat="1" ht="21" x14ac:dyDescent="0.25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1" s="1" customFormat="1" ht="28.5" x14ac:dyDescent="0.25">
      <c r="A6" s="99" t="s">
        <v>62</v>
      </c>
      <c r="B6" s="99"/>
      <c r="C6" s="99"/>
      <c r="D6" s="99"/>
      <c r="E6" s="99"/>
      <c r="F6" s="99"/>
      <c r="G6" s="99"/>
      <c r="H6" s="99"/>
      <c r="I6" s="99"/>
      <c r="J6" s="99"/>
      <c r="K6" s="99"/>
    </row>
    <row r="7" spans="1:11" s="1" customFormat="1" ht="21" x14ac:dyDescent="0.25">
      <c r="A7" s="103" t="s">
        <v>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</row>
    <row r="8" spans="1:11" s="1" customFormat="1" ht="21.5" thickBot="1" x14ac:dyDescent="0.3">
      <c r="A8" s="104" t="s">
        <v>35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</row>
    <row r="9" spans="1:11" ht="19.5" customHeight="1" thickTop="1" x14ac:dyDescent="0.35">
      <c r="A9" s="105" t="s">
        <v>3</v>
      </c>
      <c r="B9" s="106"/>
      <c r="C9" s="106"/>
      <c r="D9" s="106"/>
      <c r="E9" s="106"/>
      <c r="F9" s="106"/>
      <c r="G9" s="106"/>
      <c r="H9" s="106"/>
      <c r="I9" s="106"/>
      <c r="J9" s="106"/>
      <c r="K9" s="107"/>
    </row>
    <row r="10" spans="1:11" ht="18" customHeight="1" x14ac:dyDescent="0.35">
      <c r="A10" s="108" t="s">
        <v>36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10"/>
    </row>
    <row r="11" spans="1:11" ht="19.5" customHeight="1" x14ac:dyDescent="0.35">
      <c r="A11" s="108" t="s">
        <v>65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10"/>
    </row>
    <row r="12" spans="1:11" ht="21" customHeight="1" x14ac:dyDescent="0.35">
      <c r="A12" s="111" t="s">
        <v>35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3"/>
    </row>
    <row r="13" spans="1:11" ht="20.149999999999999" customHeight="1" x14ac:dyDescent="0.35">
      <c r="A13" s="114" t="s">
        <v>37</v>
      </c>
      <c r="B13" s="115"/>
      <c r="C13" s="115"/>
      <c r="D13" s="115"/>
      <c r="E13" s="22"/>
      <c r="F13" s="3" t="s">
        <v>38</v>
      </c>
      <c r="G13" s="3"/>
      <c r="H13" s="23"/>
      <c r="I13" s="23"/>
      <c r="J13" s="4"/>
      <c r="K13" s="24" t="s">
        <v>39</v>
      </c>
    </row>
    <row r="14" spans="1:11" ht="20.149999999999999" customHeight="1" x14ac:dyDescent="0.35">
      <c r="A14" s="116" t="s">
        <v>40</v>
      </c>
      <c r="B14" s="117"/>
      <c r="C14" s="117"/>
      <c r="D14" s="117"/>
      <c r="E14" s="25"/>
      <c r="F14" s="26" t="s">
        <v>41</v>
      </c>
      <c r="G14" s="26"/>
      <c r="H14" s="27"/>
      <c r="I14" s="27"/>
      <c r="J14" s="5"/>
      <c r="K14" s="28" t="s">
        <v>42</v>
      </c>
    </row>
    <row r="15" spans="1:11" ht="20.149999999999999" customHeight="1" x14ac:dyDescent="0.35">
      <c r="A15" s="118" t="s">
        <v>4</v>
      </c>
      <c r="B15" s="119"/>
      <c r="C15" s="119"/>
      <c r="D15" s="119"/>
      <c r="E15" s="119"/>
      <c r="F15" s="119"/>
      <c r="G15" s="120"/>
      <c r="H15" s="121" t="s">
        <v>5</v>
      </c>
      <c r="I15" s="122"/>
      <c r="J15" s="122"/>
      <c r="K15" s="123"/>
    </row>
    <row r="16" spans="1:11" ht="20.149999999999999" customHeight="1" x14ac:dyDescent="0.35">
      <c r="A16" s="6" t="s">
        <v>6</v>
      </c>
      <c r="B16" s="7"/>
      <c r="C16" s="7"/>
      <c r="D16" s="8"/>
      <c r="E16" s="29"/>
      <c r="F16" s="8"/>
      <c r="G16" s="9"/>
      <c r="H16" s="30" t="s">
        <v>43</v>
      </c>
      <c r="I16" s="31"/>
      <c r="J16" s="31"/>
      <c r="K16" s="32"/>
    </row>
    <row r="17" spans="1:13" ht="20.149999999999999" customHeight="1" x14ac:dyDescent="0.35">
      <c r="A17" s="6" t="s">
        <v>7</v>
      </c>
      <c r="B17" s="7"/>
      <c r="C17" s="7"/>
      <c r="D17" s="9"/>
      <c r="E17" s="33"/>
      <c r="F17" s="101" t="s">
        <v>44</v>
      </c>
      <c r="G17" s="102"/>
      <c r="H17" s="30" t="s">
        <v>45</v>
      </c>
      <c r="I17" s="31"/>
      <c r="J17" s="31"/>
      <c r="K17" s="34" t="s">
        <v>64</v>
      </c>
    </row>
    <row r="18" spans="1:13" ht="20.149999999999999" customHeight="1" x14ac:dyDescent="0.35">
      <c r="A18" s="6" t="s">
        <v>8</v>
      </c>
      <c r="B18" s="7"/>
      <c r="C18" s="7"/>
      <c r="D18" s="9"/>
      <c r="E18" s="33"/>
      <c r="F18" s="101" t="s">
        <v>9</v>
      </c>
      <c r="G18" s="102"/>
      <c r="H18" s="30" t="s">
        <v>46</v>
      </c>
      <c r="I18" s="31"/>
      <c r="J18" s="31"/>
      <c r="K18" s="34" t="s">
        <v>47</v>
      </c>
    </row>
    <row r="19" spans="1:13" ht="20.149999999999999" customHeight="1" thickBot="1" x14ac:dyDescent="0.4">
      <c r="A19" s="6" t="s">
        <v>10</v>
      </c>
      <c r="B19" s="10"/>
      <c r="C19" s="10"/>
      <c r="D19" s="11"/>
      <c r="F19" s="128" t="s">
        <v>48</v>
      </c>
      <c r="G19" s="129"/>
      <c r="H19" s="36" t="s">
        <v>49</v>
      </c>
      <c r="I19" s="37"/>
      <c r="J19" s="38"/>
      <c r="K19" s="39">
        <v>1</v>
      </c>
    </row>
    <row r="20" spans="1:13" ht="7.5" customHeight="1" thickTop="1" x14ac:dyDescent="0.35">
      <c r="A20" s="40"/>
      <c r="B20" s="41"/>
      <c r="C20" s="41"/>
      <c r="D20" s="42"/>
      <c r="E20" s="43"/>
      <c r="F20" s="42"/>
      <c r="G20" s="42"/>
      <c r="H20" s="44"/>
      <c r="I20" s="44"/>
      <c r="J20" s="42"/>
      <c r="K20" s="45"/>
    </row>
    <row r="21" spans="1:13" s="53" customFormat="1" ht="34.25" customHeight="1" x14ac:dyDescent="0.35">
      <c r="A21" s="46" t="s">
        <v>50</v>
      </c>
      <c r="B21" s="47" t="s">
        <v>11</v>
      </c>
      <c r="C21" s="47" t="s">
        <v>12</v>
      </c>
      <c r="D21" s="47" t="s">
        <v>13</v>
      </c>
      <c r="E21" s="48" t="s">
        <v>14</v>
      </c>
      <c r="F21" s="47" t="s">
        <v>15</v>
      </c>
      <c r="G21" s="47" t="s">
        <v>16</v>
      </c>
      <c r="H21" s="49" t="s">
        <v>51</v>
      </c>
      <c r="I21" s="50"/>
      <c r="J21" s="51" t="s">
        <v>17</v>
      </c>
      <c r="K21" s="52" t="s">
        <v>18</v>
      </c>
    </row>
    <row r="22" spans="1:13" s="60" customFormat="1" ht="24.9" customHeight="1" x14ac:dyDescent="0.35">
      <c r="A22" s="54">
        <v>1</v>
      </c>
      <c r="B22" s="55">
        <v>246</v>
      </c>
      <c r="C22" s="12" t="str">
        <f>VLOOKUP(B22,[1]список!_xlnm.Print_Area,3)</f>
        <v>10010866307</v>
      </c>
      <c r="D22" s="13" t="str">
        <f>VLOOKUP(B22,[1]список!_xlnm.Print_Area,2)</f>
        <v>Тоянов Егор</v>
      </c>
      <c r="E22" s="14" t="str">
        <f>VLOOKUP(B22,[1]список!_xlnm.Print_Area,4)</f>
        <v>21.12.1998</v>
      </c>
      <c r="F22" s="12" t="str">
        <f>VLOOKUP(B22,[1]список!_xlnm.Print_Area,5)</f>
        <v>МС</v>
      </c>
      <c r="G22" s="12" t="str">
        <f>VLOOKUP(B22,[1]список!_xlnm.Print_Area,6)</f>
        <v>Москва</v>
      </c>
      <c r="H22" s="56">
        <v>4.7465277777777778E-4</v>
      </c>
      <c r="I22" s="57"/>
      <c r="J22" s="58"/>
      <c r="K22" s="59"/>
    </row>
    <row r="23" spans="1:13" s="60" customFormat="1" ht="24.9" customHeight="1" x14ac:dyDescent="0.35">
      <c r="A23" s="54">
        <v>2</v>
      </c>
      <c r="B23" s="55">
        <v>636</v>
      </c>
      <c r="C23" s="12">
        <f>VLOOKUP(B23,[1]список!_xlnm.Print_Area,3)</f>
        <v>10034922610</v>
      </c>
      <c r="D23" s="13" t="str">
        <f>VLOOKUP(B23,[1]список!_xlnm.Print_Area,2)</f>
        <v>Малюшкин Олег</v>
      </c>
      <c r="E23" s="14" t="str">
        <f>VLOOKUP(B23,[1]список!_xlnm.Print_Area,4)</f>
        <v>03.07.2002</v>
      </c>
      <c r="F23" s="12" t="str">
        <f>VLOOKUP(B23,[1]список!_xlnm.Print_Area,5)</f>
        <v>МС</v>
      </c>
      <c r="G23" s="12" t="s">
        <v>66</v>
      </c>
      <c r="H23" s="56">
        <v>4.9282407407407402E-4</v>
      </c>
      <c r="I23" s="57"/>
      <c r="J23" s="58"/>
      <c r="K23" s="59"/>
    </row>
    <row r="24" spans="1:13" s="60" customFormat="1" ht="24.9" customHeight="1" x14ac:dyDescent="0.35">
      <c r="A24" s="54">
        <v>3</v>
      </c>
      <c r="B24" s="55">
        <v>930</v>
      </c>
      <c r="C24" s="12">
        <f>VLOOKUP(B24,[1]список!_xlnm.Print_Area,3)</f>
        <v>10091575458</v>
      </c>
      <c r="D24" s="13" t="str">
        <f>VLOOKUP(B24,[1]список!_xlnm.Print_Area,2)</f>
        <v>Литвинов Роман</v>
      </c>
      <c r="E24" s="14" t="str">
        <f>VLOOKUP(B24,[1]список!_xlnm.Print_Area,4)</f>
        <v>27.06.2004</v>
      </c>
      <c r="F24" s="12" t="str">
        <f>VLOOKUP(B24,[1]список!_xlnm.Print_Area,5)</f>
        <v>КМС</v>
      </c>
      <c r="G24" s="12" t="str">
        <f>VLOOKUP(B24,[1]список!_xlnm.Print_Area,6)</f>
        <v>Краснодарский край</v>
      </c>
      <c r="H24" s="56">
        <v>5.603009259259259E-4</v>
      </c>
      <c r="I24" s="57"/>
      <c r="J24" s="58"/>
      <c r="K24" s="59"/>
      <c r="M24" s="1"/>
    </row>
    <row r="25" spans="1:13" s="60" customFormat="1" ht="24.9" customHeight="1" x14ac:dyDescent="0.35">
      <c r="A25" s="54">
        <v>4</v>
      </c>
      <c r="B25" s="55">
        <v>41</v>
      </c>
      <c r="C25" s="12">
        <f>VLOOKUP(B25,[1]список!_xlnm.Print_Area,3)</f>
        <v>10052761415</v>
      </c>
      <c r="D25" s="13" t="str">
        <f>VLOOKUP(B25,[1]список!_xlnm.Print_Area,2)</f>
        <v>Герасименко Георгий</v>
      </c>
      <c r="E25" s="14" t="str">
        <f>VLOOKUP(B25,[1]список!_xlnm.Print_Area,4)</f>
        <v>11.05.2000</v>
      </c>
      <c r="F25" s="12" t="str">
        <f>VLOOKUP(B25,[1]список!_xlnm.Print_Area,5)</f>
        <v>МС</v>
      </c>
      <c r="G25" s="12" t="str">
        <f>VLOOKUP(B25,[1]список!_xlnm.Print_Area,6)</f>
        <v>Омская обл.</v>
      </c>
      <c r="H25" s="56">
        <v>5.689814814814814E-4</v>
      </c>
      <c r="I25" s="57"/>
      <c r="J25" s="58"/>
      <c r="K25" s="59"/>
    </row>
    <row r="26" spans="1:13" s="60" customFormat="1" ht="24.9" customHeight="1" x14ac:dyDescent="0.35">
      <c r="A26" s="54" t="s">
        <v>21</v>
      </c>
      <c r="B26" s="55">
        <v>183</v>
      </c>
      <c r="C26" s="12" t="str">
        <f>VLOOKUP(B26,[1]список!_xlnm.Print_Area,3)</f>
        <v>10010932284</v>
      </c>
      <c r="D26" s="13" t="str">
        <f>VLOOKUP(B26,[1]список!_xlnm.Print_Area,2)</f>
        <v>Сафронов Артём</v>
      </c>
      <c r="E26" s="14" t="str">
        <f>VLOOKUP(B26,[1]список!_xlnm.Print_Area,4)</f>
        <v>11.02.1998</v>
      </c>
      <c r="F26" s="12" t="str">
        <f>VLOOKUP(B26,[1]список!_xlnm.Print_Area,5)</f>
        <v>МС</v>
      </c>
      <c r="G26" s="12" t="str">
        <f>VLOOKUP(B26,[1]список!_xlnm.Print_Area,6)</f>
        <v>Москва</v>
      </c>
      <c r="H26" s="56"/>
      <c r="I26" s="57"/>
      <c r="J26" s="58"/>
      <c r="K26" s="59"/>
    </row>
    <row r="27" spans="1:13" s="60" customFormat="1" ht="24.9" customHeight="1" x14ac:dyDescent="0.35">
      <c r="A27" s="54" t="s">
        <v>21</v>
      </c>
      <c r="B27" s="55">
        <v>639</v>
      </c>
      <c r="C27" s="12" t="str">
        <f>VLOOKUP(B27,[1]список!_xlnm.Print_Area,3)</f>
        <v>10036036389</v>
      </c>
      <c r="D27" s="13" t="str">
        <f>VLOOKUP(B27,[1]список!_xlnm.Print_Area,2)</f>
        <v>Заславец Виталий</v>
      </c>
      <c r="E27" s="14" t="str">
        <f>VLOOKUP(B27,[1]список!_xlnm.Print_Area,4)</f>
        <v>19.07.2002</v>
      </c>
      <c r="F27" s="12" t="str">
        <f>VLOOKUP(B27,[1]список!_xlnm.Print_Area,5)</f>
        <v>МС</v>
      </c>
      <c r="G27" s="12" t="str">
        <f>VLOOKUP(B27,[1]список!_xlnm.Print_Area,6)</f>
        <v>Москва</v>
      </c>
      <c r="H27" s="56"/>
      <c r="I27" s="57"/>
      <c r="J27" s="58"/>
      <c r="K27" s="59"/>
    </row>
    <row r="28" spans="1:13" ht="18" customHeight="1" x14ac:dyDescent="0.35">
      <c r="A28" s="61"/>
      <c r="B28" s="62"/>
      <c r="C28" s="63"/>
      <c r="D28" s="64"/>
      <c r="E28" s="62"/>
      <c r="F28" s="62"/>
      <c r="G28" s="62"/>
      <c r="H28" s="65"/>
      <c r="I28" s="65"/>
      <c r="J28" s="66"/>
      <c r="K28" s="67"/>
    </row>
    <row r="29" spans="1:13" ht="14.5" x14ac:dyDescent="0.35">
      <c r="A29" s="130" t="s">
        <v>22</v>
      </c>
      <c r="B29" s="131"/>
      <c r="C29" s="131"/>
      <c r="D29" s="131"/>
      <c r="E29" s="68"/>
      <c r="F29" s="68"/>
      <c r="G29" s="131" t="s">
        <v>23</v>
      </c>
      <c r="H29" s="131"/>
      <c r="I29" s="131"/>
      <c r="J29" s="131"/>
      <c r="K29" s="132"/>
    </row>
    <row r="30" spans="1:13" ht="15" customHeight="1" x14ac:dyDescent="0.35">
      <c r="A30" s="18" t="s">
        <v>52</v>
      </c>
      <c r="B30" s="11"/>
      <c r="C30" s="11"/>
      <c r="D30" s="69"/>
      <c r="E30" s="70"/>
      <c r="F30" s="71"/>
      <c r="G30" s="72" t="s">
        <v>24</v>
      </c>
      <c r="H30" s="15" cm="1">
        <f t="array" ref="H30">SUM(1/COUNTIF(G22:G27,G22:G27))</f>
        <v>4</v>
      </c>
      <c r="I30" s="73"/>
      <c r="J30" s="74" t="s">
        <v>25</v>
      </c>
      <c r="K30" s="16">
        <f>COUNTIF(F22:F27,"ЗМС")</f>
        <v>0</v>
      </c>
    </row>
    <row r="31" spans="1:13" ht="15" customHeight="1" x14ac:dyDescent="0.35">
      <c r="A31" s="18" t="s">
        <v>53</v>
      </c>
      <c r="B31" s="11"/>
      <c r="C31" s="11"/>
      <c r="D31" s="69"/>
      <c r="E31" s="2"/>
      <c r="F31" s="75"/>
      <c r="G31" s="76" t="s">
        <v>54</v>
      </c>
      <c r="H31" s="77">
        <v>6</v>
      </c>
      <c r="I31" s="78"/>
      <c r="J31" s="74" t="s">
        <v>26</v>
      </c>
      <c r="K31" s="16">
        <f>COUNTIF(F22:F27,"МСМК")</f>
        <v>0</v>
      </c>
    </row>
    <row r="32" spans="1:13" ht="15" customHeight="1" x14ac:dyDescent="0.35">
      <c r="A32" s="18" t="s">
        <v>27</v>
      </c>
      <c r="B32" s="11"/>
      <c r="C32" s="11"/>
      <c r="D32" s="69"/>
      <c r="E32" s="2"/>
      <c r="F32" s="75"/>
      <c r="G32" s="76" t="s">
        <v>55</v>
      </c>
      <c r="H32" s="77">
        <v>4</v>
      </c>
      <c r="I32" s="78"/>
      <c r="J32" s="74" t="s">
        <v>19</v>
      </c>
      <c r="K32" s="16">
        <f>COUNTIF(F22:F29,"МС")</f>
        <v>5</v>
      </c>
    </row>
    <row r="33" spans="1:26" ht="15" customHeight="1" x14ac:dyDescent="0.35">
      <c r="A33" s="18" t="s">
        <v>28</v>
      </c>
      <c r="B33" s="11"/>
      <c r="C33" s="11"/>
      <c r="D33" s="69"/>
      <c r="E33" s="2"/>
      <c r="F33" s="75"/>
      <c r="G33" s="76" t="s">
        <v>56</v>
      </c>
      <c r="H33" s="79">
        <f>COUNT(A22:A27)</f>
        <v>4</v>
      </c>
      <c r="I33" s="80"/>
      <c r="J33" s="74" t="s">
        <v>20</v>
      </c>
      <c r="K33" s="16">
        <f>COUNTIF(F22:F30,"КМС")</f>
        <v>1</v>
      </c>
    </row>
    <row r="34" spans="1:26" ht="15" customHeight="1" x14ac:dyDescent="0.35">
      <c r="A34" s="18"/>
      <c r="B34" s="11"/>
      <c r="C34" s="11"/>
      <c r="D34" s="69"/>
      <c r="E34" s="2"/>
      <c r="F34" s="75"/>
      <c r="G34" s="76" t="s">
        <v>57</v>
      </c>
      <c r="H34" s="79">
        <f>COUNTIF(A22:A27,"НФ")</f>
        <v>0</v>
      </c>
      <c r="I34" s="80"/>
      <c r="J34" s="81" t="s">
        <v>58</v>
      </c>
      <c r="K34" s="16">
        <f>COUNTIF(F22:F31,"1 сп.р.")</f>
        <v>0</v>
      </c>
    </row>
    <row r="35" spans="1:26" ht="15" customHeight="1" x14ac:dyDescent="0.35">
      <c r="A35" s="18"/>
      <c r="B35" s="11"/>
      <c r="C35" s="11"/>
      <c r="D35" s="69"/>
      <c r="E35" s="2"/>
      <c r="F35" s="75"/>
      <c r="G35" s="76" t="s">
        <v>30</v>
      </c>
      <c r="H35" s="82">
        <f>COUNTIF(A22:A27,"ДСКВ")</f>
        <v>0</v>
      </c>
      <c r="I35" s="83"/>
      <c r="J35" s="84" t="s">
        <v>59</v>
      </c>
      <c r="K35" s="16">
        <f>COUNTIF(F22:F32,"2 сп.р.")</f>
        <v>0</v>
      </c>
    </row>
    <row r="36" spans="1:26" ht="15" customHeight="1" x14ac:dyDescent="0.35">
      <c r="A36" s="18"/>
      <c r="B36" s="11"/>
      <c r="C36" s="11"/>
      <c r="D36" s="69"/>
      <c r="E36" s="85"/>
      <c r="F36" s="86"/>
      <c r="G36" s="76" t="s">
        <v>29</v>
      </c>
      <c r="H36" s="82">
        <f>COUNTIF(A22:A27,"НС")</f>
        <v>2</v>
      </c>
      <c r="I36" s="87"/>
      <c r="J36" s="84" t="s">
        <v>60</v>
      </c>
      <c r="K36" s="16">
        <f>COUNTIF(F22:F33,"3 сп.р.")</f>
        <v>0</v>
      </c>
    </row>
    <row r="37" spans="1:26" ht="9.75" customHeight="1" x14ac:dyDescent="0.35">
      <c r="A37" s="88"/>
      <c r="K37" s="90"/>
    </row>
    <row r="38" spans="1:26" ht="15.5" x14ac:dyDescent="0.35">
      <c r="A38" s="133" t="s">
        <v>32</v>
      </c>
      <c r="B38" s="134"/>
      <c r="C38" s="134"/>
      <c r="D38" s="134"/>
      <c r="E38" s="135" t="s">
        <v>31</v>
      </c>
      <c r="F38" s="135"/>
      <c r="G38" s="135"/>
      <c r="H38" s="135"/>
      <c r="I38" s="135" t="s">
        <v>61</v>
      </c>
      <c r="J38" s="135"/>
      <c r="K38" s="136"/>
    </row>
    <row r="39" spans="1:26" x14ac:dyDescent="0.35">
      <c r="A39" s="88"/>
      <c r="B39" s="2"/>
      <c r="C39" s="2"/>
      <c r="E39" s="2"/>
      <c r="F39" s="70"/>
      <c r="G39" s="70"/>
      <c r="H39" s="70"/>
      <c r="I39" s="70"/>
      <c r="J39" s="70"/>
      <c r="K39" s="91"/>
    </row>
    <row r="40" spans="1:26" x14ac:dyDescent="0.35">
      <c r="A40" s="19"/>
      <c r="D40" s="20"/>
      <c r="E40" s="92"/>
      <c r="F40" s="20"/>
      <c r="G40" s="20"/>
      <c r="H40" s="93"/>
      <c r="I40" s="93"/>
      <c r="J40" s="20"/>
      <c r="K40" s="21"/>
    </row>
    <row r="41" spans="1:26" x14ac:dyDescent="0.35">
      <c r="A41" s="19"/>
      <c r="D41" s="20"/>
      <c r="E41" s="92"/>
      <c r="F41" s="20"/>
      <c r="G41" s="20"/>
      <c r="H41" s="93"/>
      <c r="I41" s="93"/>
      <c r="J41" s="20"/>
      <c r="K41" s="21"/>
    </row>
    <row r="42" spans="1:26" x14ac:dyDescent="0.35">
      <c r="A42" s="19"/>
      <c r="D42" s="20"/>
      <c r="E42" s="92"/>
      <c r="F42" s="20"/>
      <c r="G42" s="20"/>
      <c r="H42" s="93"/>
      <c r="I42" s="93"/>
      <c r="J42" s="20"/>
      <c r="K42" s="21"/>
    </row>
    <row r="43" spans="1:26" x14ac:dyDescent="0.35">
      <c r="A43" s="19"/>
      <c r="D43" s="20"/>
      <c r="E43" s="92"/>
      <c r="F43" s="20"/>
      <c r="G43" s="20"/>
      <c r="H43" s="93"/>
      <c r="I43" s="93"/>
      <c r="J43" s="20"/>
      <c r="K43" s="21"/>
    </row>
    <row r="44" spans="1:26" ht="16" thickBot="1" x14ac:dyDescent="0.4">
      <c r="A44" s="124" t="str">
        <f>F18</f>
        <v>СЛАБКОВСКАЯ В.Н. ( ВК, г. ОМСК)</v>
      </c>
      <c r="B44" s="125"/>
      <c r="C44" s="125"/>
      <c r="D44" s="125"/>
      <c r="E44" s="125" t="str">
        <f>F17</f>
        <v>АНДРИЯНОВ А.С. (ВК, г. МОСКВА)</v>
      </c>
      <c r="F44" s="125"/>
      <c r="G44" s="125"/>
      <c r="H44" s="125"/>
      <c r="I44" s="125" t="str">
        <f>F19</f>
        <v>БЕЛЯЕВ А.В. (1К, г. РОСТОВ-НА-ДОНУ)</v>
      </c>
      <c r="J44" s="125"/>
      <c r="K44" s="126"/>
    </row>
    <row r="45" spans="1:26" s="35" customFormat="1" ht="13.5" thickTop="1" x14ac:dyDescent="0.35">
      <c r="A45" s="2"/>
      <c r="B45" s="20"/>
      <c r="C45" s="20"/>
      <c r="D45" s="2"/>
      <c r="F45" s="2"/>
      <c r="G45" s="2"/>
      <c r="H45" s="89"/>
      <c r="I45" s="8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s="94" customFormat="1" ht="18.5" x14ac:dyDescent="0.35">
      <c r="B46" s="95"/>
      <c r="C46" s="95"/>
      <c r="E46" s="96"/>
      <c r="H46" s="97"/>
      <c r="I46" s="97"/>
    </row>
    <row r="47" spans="1:26" ht="21" x14ac:dyDescent="0.35">
      <c r="A47" s="98"/>
      <c r="B47" s="98"/>
      <c r="C47" s="17"/>
      <c r="D47" s="127"/>
      <c r="E47" s="127"/>
      <c r="F47" s="127"/>
      <c r="G47" s="127"/>
    </row>
    <row r="48" spans="1:26" ht="18.5" x14ac:dyDescent="0.35">
      <c r="D48" s="94"/>
    </row>
  </sheetData>
  <mergeCells count="28">
    <mergeCell ref="A44:D44"/>
    <mergeCell ref="E44:H44"/>
    <mergeCell ref="I44:K44"/>
    <mergeCell ref="D47:G47"/>
    <mergeCell ref="F19:G19"/>
    <mergeCell ref="A29:D29"/>
    <mergeCell ref="G29:K29"/>
    <mergeCell ref="A38:D38"/>
    <mergeCell ref="E38:H38"/>
    <mergeCell ref="I38:K38"/>
    <mergeCell ref="F18:G18"/>
    <mergeCell ref="A7:K7"/>
    <mergeCell ref="A8:K8"/>
    <mergeCell ref="A9:K9"/>
    <mergeCell ref="A10:K10"/>
    <mergeCell ref="A11:K11"/>
    <mergeCell ref="A12:K12"/>
    <mergeCell ref="A13:D13"/>
    <mergeCell ref="A14:D14"/>
    <mergeCell ref="A15:G15"/>
    <mergeCell ref="H15:K15"/>
    <mergeCell ref="F17:G17"/>
    <mergeCell ref="A6:K6"/>
    <mergeCell ref="A1:K1"/>
    <mergeCell ref="A2:K2"/>
    <mergeCell ref="A3:K3"/>
    <mergeCell ref="A4:K4"/>
    <mergeCell ref="A5:K5"/>
  </mergeCells>
  <printOptions horizontalCentered="1"/>
  <pageMargins left="0.19685039370078741" right="0.19685039370078741" top="0.31496062992125984" bottom="0.31496062992125984" header="0.15748031496062992" footer="0.15748031496062992"/>
  <pageSetup paperSize="256" scale="64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КР гонка на время Ж</vt:lpstr>
      <vt:lpstr>КР гонка на время М</vt:lpstr>
      <vt:lpstr>'КР гонка на время Ж'!Заголовки_для_печати</vt:lpstr>
      <vt:lpstr>'КР гонка на время М'!Заголовки_для_печати</vt:lpstr>
      <vt:lpstr>'КР гонка на время Ж'!Область_печати</vt:lpstr>
      <vt:lpstr>'КР гонка на время М'!Область_печати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2024-08-24T10:29:32Z</dcterms:created>
  <dcterms:modified xsi:type="dcterms:W3CDTF">2024-08-27T06:03:29Z</dcterms:modified>
</cp:coreProperties>
</file>