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мнг г" sheetId="2" r:id="rId2"/>
  </sheets>
  <definedNames>
    <definedName name="_xlnm.Print_Titles" localSheetId="1">'мнг г'!$21:$22</definedName>
    <definedName name="_xlnm.Print_Titles" localSheetId="0">'Стартовый протокол'!$18:$19</definedName>
    <definedName name="_xlnm.Print_Area" localSheetId="1">'мнг г'!$A$1:$R$54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2" l="1"/>
  <c r="P25" i="2"/>
  <c r="P26" i="2"/>
  <c r="P27" i="2"/>
  <c r="P28" i="2"/>
  <c r="P29" i="2"/>
  <c r="P30" i="2"/>
  <c r="P31" i="2"/>
  <c r="P32" i="2"/>
  <c r="P33" i="2"/>
  <c r="P34" i="2"/>
  <c r="P35" i="2"/>
  <c r="P36" i="2"/>
  <c r="P23" i="2"/>
  <c r="O25" i="2"/>
  <c r="O26" i="2"/>
  <c r="O27" i="2"/>
  <c r="O28" i="2"/>
  <c r="O29" i="2"/>
  <c r="O30" i="2"/>
  <c r="O31" i="2"/>
  <c r="O32" i="2"/>
  <c r="O33" i="2"/>
  <c r="O34" i="2"/>
  <c r="O35" i="2"/>
  <c r="O36" i="2"/>
  <c r="O24" i="2"/>
  <c r="N36" i="2"/>
  <c r="N24" i="2"/>
  <c r="N25" i="2"/>
  <c r="N26" i="2"/>
  <c r="N27" i="2"/>
  <c r="N28" i="2"/>
  <c r="N29" i="2"/>
  <c r="N30" i="2"/>
  <c r="N31" i="2"/>
  <c r="N32" i="2"/>
  <c r="N33" i="2"/>
  <c r="N34" i="2"/>
  <c r="N35" i="2"/>
  <c r="N23" i="2"/>
  <c r="P54" i="2" l="1"/>
  <c r="H46" i="2" l="1"/>
  <c r="H45" i="2"/>
  <c r="H44" i="2"/>
  <c r="H43" i="2"/>
  <c r="H42" i="2"/>
  <c r="R43" i="2"/>
  <c r="R42" i="2"/>
  <c r="R41" i="2"/>
  <c r="R40" i="2"/>
  <c r="R39" i="2"/>
  <c r="R44" i="2"/>
  <c r="R45" i="2"/>
  <c r="H54" i="2"/>
  <c r="E54" i="2"/>
  <c r="H41" i="2" l="1"/>
  <c r="H40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<sst xmlns="http://schemas.openxmlformats.org/spreadsheetml/2006/main" count="375" uniqueCount="246">
  <si>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</si>
  <si>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</si>
  <si>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</si>
  <si>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</si>
  <si>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</si>
  <si>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</si>
  <si>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</si>
  <si>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</si>
  <si>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</si>
  <si>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</si>
  <si>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</si>
  <si>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</si>
  <si>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</si>
  <si>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</si>
  <si>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</si>
  <si>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</si>
  <si>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</si>
  <si>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</si>
  <si>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</si>
  <si>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</si>
  <si>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</si>
  <si>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</si>
  <si>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</si>
  <si>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</si>
  <si>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</si>
  <si>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</si>
  <si>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</si>
  <si>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</si>
  <si>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</si>
  <si>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</si>
  <si>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</si>
  <si>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</si>
  <si>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</si>
  <si>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</si>
  <si>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</si>
  <si>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</si>
  <si>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</si>
  <si>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</si>
  <si>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</si>
  <si>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</si>
  <si>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</si>
  <si>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</si>
  <si>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</si>
  <si>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</si>
  <si>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</si>
  <si>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</si>
  <si>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</si>
  <si>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</si>
  <si>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</si>
  <si>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</si>
  <si>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</si>
  <si>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</si>
  <si>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</si>
  <si>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</si>
  <si>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</si>
  <si>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</si>
  <si>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</si>
  <si>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</si>
  <si>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</si>
  <si>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</si>
  <si>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</si>
  <si>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</si>
  <si>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</si>
  <si>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</si>
  <si>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</si>
  <si>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</si>
  <si>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</si>
  <si>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</si>
  <si>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</si>
  <si>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</si>
  <si>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</si>
  <si>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</si>
  <si>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</si>
  <si>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</si>
  <si>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</si>
  <si>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</si>
  <si>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</si>
  <si>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</si>
  <si>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</si>
  <si>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</si>
  <si>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</si>
  <si>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</si>
  <si>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</si>
  <si>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</si>
  <si>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</si>
  <si>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</si>
  <si>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</si>
  <si>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</si>
  <si>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</si>
  <si>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</si>
  <si>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</si>
  <si>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</si>
  <si>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</si>
  <si>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</si>
  <si>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</si>
  <si>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</si>
  <si>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</si>
  <si>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</si>
  <si>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</si>
  <si>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</si>
  <si>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</si>
  <si>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</si>
  <si>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</si>
  <si>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</si>
  <si>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</si>
  <si>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</si>
  <si>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</si>
  <si>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</si>
  <si>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</si>
  <si>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</si>
  <si>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</si>
  <si>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</si>
  <si>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</si>
  <si>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</si>
  <si>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</si>
  <si>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</si>
  <si>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</si>
  <si>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</si>
  <si>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</si>
  <si>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</si>
  <si>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</si>
  <si>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</si>
  <si>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</si>
  <si>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</si>
  <si>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</si>
  <si>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</si>
  <si>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</si>
  <si>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</si>
  <si>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</si>
  <si>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</si>
  <si>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</si>
  <si>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</si>
  <si>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</si>
  <si>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</si>
  <si>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</si>
  <si>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</si>
  <si>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</si>
  <si>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</si>
  <si>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</si>
  <si>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</si>
  <si>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</si>
  <si>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</si>
  <si>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</si>
  <si>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</si>
  <si>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</si>
  <si>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</si>
  <si>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</si>
  <si>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</si>
  <si>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</si>
  <si>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</si>
  <si>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</si>
  <si>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</si>
  <si>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</si>
  <si>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</si>
  <si>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</si>
  <si>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</si>
  <si>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</si>
  <si>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</si>
  <si>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</si>
  <si>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</si>
  <si>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</si>
  <si>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</si>
  <si>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</si>
  <si>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</si>
  <si>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</si>
  <si>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</si>
  <si>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</si>
  <si>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</si>
  <si>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</si>
  <si>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</si>
  <si>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</si>
  <si>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</si>
  <si>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</si>
  <si>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</si>
  <si>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</si>
  <si>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</si>
  <si>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</si>
  <si>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</si>
  <si>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</si>
  <si>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</si>
  <si>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</si>
  <si>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</si>
  <si>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</si>
  <si>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</si>
  <si>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</si>
  <si>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</si>
  <si>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</si>
  <si>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МАКСИМАЛЬНЫЙ ПЕРЕПАД (HD)(м):</t>
  </si>
  <si>
    <t>СУММА ПЕРЕПАДОВ (ТС)(м):</t>
  </si>
  <si>
    <t>Министерство физической культуры и спорта Забайкальского края</t>
  </si>
  <si>
    <t>Федерация велосипедного спорта Забайкальского края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</si>
  <si>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Чита</t>
    </r>
  </si>
  <si>
    <t>ЖЕРЕБЦОВА М.С. (ВК, г. ЧИТА)</t>
  </si>
  <si>
    <t>КЛЮЧНИКОВА О.А. (ВК, г. ЧИТА)</t>
  </si>
  <si>
    <t>Хабаровский край</t>
  </si>
  <si>
    <t>Забайкальский край</t>
  </si>
  <si>
    <t>СУДЬЯ НА ФИНИШЕ</t>
  </si>
  <si>
    <t xml:space="preserve">Ветер: </t>
  </si>
  <si>
    <t>27.08.2006</t>
  </si>
  <si>
    <t>Девушки 15-16 лет</t>
  </si>
  <si>
    <t>МИГУНОВА Ольга</t>
  </si>
  <si>
    <t>02.08.2006</t>
  </si>
  <si>
    <t>КОЛОСОВА Лилия</t>
  </si>
  <si>
    <t>23.04.2006</t>
  </si>
  <si>
    <t>ЛАПИЦКАЯ Виктория</t>
  </si>
  <si>
    <t>БАКШЕЕВА Софья</t>
  </si>
  <si>
    <t>19.12.2006</t>
  </si>
  <si>
    <t>шоссе - многодневная гонка</t>
  </si>
  <si>
    <t>№ ВРВС: 0080671811Я</t>
  </si>
  <si>
    <t>№ ЕКП 2022: 5091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</si>
  <si>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01-09 июля 2022 года</t>
    </r>
  </si>
  <si>
    <t>НАЧАЛО ГОНКИ:</t>
  </si>
  <si>
    <t>ОКОНЧАНИЕ ГОНКИ:</t>
  </si>
  <si>
    <t>ПЕРВОВ М.В. (1 кат, г.Краснокаменск)</t>
  </si>
  <si>
    <t>ДИСТАНЦИЯ / ЭТАПОВ</t>
  </si>
  <si>
    <t>5</t>
  </si>
  <si>
    <t>РЕЗУЛЬТАТ НА ЭТАПАХ</t>
  </si>
  <si>
    <t>ПРОЛОГ</t>
  </si>
  <si>
    <t>1 ЭТАП</t>
  </si>
  <si>
    <t>2 ЭТАП</t>
  </si>
  <si>
    <t>3 ЭТАП</t>
  </si>
  <si>
    <t>4 ЭТАП</t>
  </si>
  <si>
    <t>5 ЭТАП</t>
  </si>
  <si>
    <t>Температура:</t>
  </si>
  <si>
    <t>Влажность:</t>
  </si>
  <si>
    <t>Осадки:</t>
  </si>
  <si>
    <t>ЛАЗАРЕВА Анастасия</t>
  </si>
  <si>
    <t>04.07.2007</t>
  </si>
  <si>
    <t>ПАНТЕЛЕЕВА Александра</t>
  </si>
  <si>
    <t>09.07.2007</t>
  </si>
  <si>
    <t>СИЗЫХ Кристина</t>
  </si>
  <si>
    <t>29.11.2007</t>
  </si>
  <si>
    <t>НОСЫРЕВА Ольга</t>
  </si>
  <si>
    <t>31.05.2007</t>
  </si>
  <si>
    <t>САМОХВАЛОВА Полина</t>
  </si>
  <si>
    <t>04.11.2007</t>
  </si>
  <si>
    <t>БОРОВСКАЯ Светлана</t>
  </si>
  <si>
    <t>21.06.2007</t>
  </si>
  <si>
    <t>КАЗЫКИНА Софья</t>
  </si>
  <si>
    <t>03.12.2007</t>
  </si>
  <si>
    <t>ЖУКОВА Вероника</t>
  </si>
  <si>
    <t>30.10.2006</t>
  </si>
  <si>
    <t>МОЧАЛОВА Ангелина</t>
  </si>
  <si>
    <t>23.11.2007</t>
  </si>
  <si>
    <t>ЧУМАКОВА Полина</t>
  </si>
  <si>
    <t>29.07.2007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</si>
</sst>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51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2" fontId="3" fillId="0" borderId="4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8" fillId="4" borderId="9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48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 wrapText="1"/>
    </xf>
    <xf numFmtId="0" fontId="3" fillId="0" borderId="44" xfId="4" applyFont="1" applyBorder="1" applyAlignment="1">
      <alignment horizontal="left" vertical="center" wrapText="1"/>
    </xf>
    <xf numFmtId="14" fontId="3" fillId="0" borderId="44" xfId="4" applyNumberFormat="1" applyFont="1" applyBorder="1" applyAlignment="1">
      <alignment horizontal="center" vertical="center"/>
    </xf>
    <xf numFmtId="0" fontId="23" fillId="0" borderId="44" xfId="5" applyFont="1" applyFill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 vertical="center"/>
    </xf>
    <xf numFmtId="0" fontId="3" fillId="0" borderId="44" xfId="4" applyFont="1" applyFill="1" applyBorder="1" applyAlignment="1">
      <alignment horizontal="center" vertical="center"/>
    </xf>
    <xf numFmtId="0" fontId="3" fillId="0" borderId="49" xfId="4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15" xfId="0" applyNumberFormat="1" applyFont="1" applyFill="1" applyBorder="1" applyAlignment="1">
      <alignment horizontal="center" vertical="center"/>
    </xf>
    <xf numFmtId="20" fontId="3" fillId="0" borderId="0" xfId="4" applyNumberFormat="1" applyFont="1" applyBorder="1" applyAlignment="1">
      <alignment vertical="center"/>
    </xf>
    <xf numFmtId="164" fontId="3" fillId="0" borderId="44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165" fontId="3" fillId="0" borderId="27" xfId="4" applyNumberFormat="1" applyFont="1" applyBorder="1" applyAlignment="1">
      <alignment horizontal="center" vertical="center"/>
    </xf>
    <xf numFmtId="0" fontId="14" fillId="2" borderId="27" xfId="3" applyFont="1" applyFill="1" applyBorder="1" applyAlignment="1">
      <alignment horizontal="center" vertical="center" wrapText="1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6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5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6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6" fillId="0" borderId="0" xfId="4" applyNumberFormat="1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8" fillId="4" borderId="10" xfId="4" applyFont="1" applyFill="1" applyBorder="1" applyAlignment="1">
      <alignment vertical="center"/>
    </xf>
    <xf numFmtId="0" fontId="8" fillId="4" borderId="7" xfId="4" applyFont="1" applyFill="1" applyBorder="1" applyAlignment="1">
      <alignment vertical="center"/>
    </xf>
    <xf numFmtId="0" fontId="8" fillId="0" borderId="13" xfId="4" applyFont="1" applyBorder="1" applyAlignment="1">
      <alignment horizontal="left" vertical="center"/>
    </xf>
    <xf numFmtId="0" fontId="3" fillId="4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0" fontId="3" fillId="4" borderId="40" xfId="0" applyNumberFormat="1" applyFont="1" applyFill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21" fontId="3" fillId="0" borderId="27" xfId="4" applyNumberFormat="1" applyFont="1" applyBorder="1" applyAlignment="1">
      <alignment horizontal="center" vertical="center"/>
    </xf>
    <xf numFmtId="21" fontId="3" fillId="0" borderId="44" xfId="4" applyNumberFormat="1" applyFont="1" applyBorder="1" applyAlignment="1">
      <alignment horizontal="center" vertical="center"/>
    </xf>
    <xf numFmtId="21" fontId="3" fillId="0" borderId="27" xfId="0" applyNumberFormat="1" applyFont="1" applyBorder="1" applyAlignment="1">
      <alignment horizontal="center" vertical="center"/>
    </xf>
    <xf numFmtId="0" fontId="3" fillId="0" borderId="27" xfId="4" applyNumberFormat="1" applyFont="1" applyFill="1" applyBorder="1" applyAlignment="1">
      <alignment horizontal="center" vertical="center"/>
    </xf>
    <xf numFmtId="21" fontId="3" fillId="0" borderId="44" xfId="0" applyNumberFormat="1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290326</xdr:colOff>
      <xdr:row>0</xdr:row>
      <xdr:rowOff>89270</xdr:rowOff>
    </xdr:from>
    <xdr:to>
      <xdr:col>3</xdr:col>
      <xdr:colOff>307227</xdr:colOff>
      <xdr:row>3</xdr:row>
      <xdr:rowOff>21167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659" y="89270"/>
          <a:ext cx="863258" cy="6938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108600</xdr:colOff>
      <xdr:row>3</xdr:row>
      <xdr:rowOff>21167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77" cy="783167"/>
        </a:xfrm>
        <a:prstGeom prst="rect">
          <a:avLst/>
        </a:prstGeom>
      </xdr:spPr>
    </xdr:pic>
    <xdr:clientData/>
  </xdr:twoCellAnchor>
  <xdr:oneCellAnchor>
    <xdr:from>
      <xdr:col>16</xdr:col>
      <xdr:colOff>173741</xdr:colOff>
      <xdr:row>0</xdr:row>
      <xdr:rowOff>63499</xdr:rowOff>
    </xdr:from>
    <xdr:ext cx="1631342" cy="677333"/>
    <xdr:pic>
      <xdr:nvPicPr>
        <xdr:cNvPr id="8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55741" y="63499"/>
          <a:ext cx="1631342" cy="67733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85" t="s">
        <v>37</v>
      </c>
      <c r="B1" s="185"/>
      <c r="C1" s="185"/>
      <c r="D1" s="185"/>
      <c r="E1" s="185"/>
      <c r="F1" s="185"/>
      <c r="G1" s="185"/>
    </row>
    <row r="2" spans="1:9" ht="15.75" customHeight="1" x14ac:dyDescent="0.2">
      <c r="A2" s="186" t="s">
        <v>60</v>
      </c>
      <c r="B2" s="186"/>
      <c r="C2" s="186"/>
      <c r="D2" s="186"/>
      <c r="E2" s="186"/>
      <c r="F2" s="186"/>
      <c r="G2" s="186"/>
    </row>
    <row r="3" spans="1:9" ht="21" x14ac:dyDescent="0.2">
      <c r="A3" s="185" t="s">
        <v>38</v>
      </c>
      <c r="B3" s="185"/>
      <c r="C3" s="185"/>
      <c r="D3" s="185"/>
      <c r="E3" s="185"/>
      <c r="F3" s="185"/>
      <c r="G3" s="185"/>
    </row>
    <row r="4" spans="1:9" ht="21" x14ac:dyDescent="0.2">
      <c r="A4" s="185" t="s">
        <v>54</v>
      </c>
      <c r="B4" s="185"/>
      <c r="C4" s="185"/>
      <c r="D4" s="185"/>
      <c r="E4" s="185"/>
      <c r="F4" s="185"/>
      <c r="G4" s="185"/>
    </row>
    <row r="5" spans="1:9" s="2" customFormat="1" ht="28.5" x14ac:dyDescent="0.2">
      <c r="A5" s="187" t="s">
        <v>25</v>
      </c>
      <c r="B5" s="187"/>
      <c r="C5" s="187"/>
      <c r="D5" s="187"/>
      <c r="E5" s="187"/>
      <c r="F5" s="187"/>
      <c r="G5" s="187"/>
      <c r="I5" s="3"/>
    </row>
    <row r="6" spans="1:9" s="2" customFormat="1" ht="18" customHeight="1" thickBot="1" x14ac:dyDescent="0.25">
      <c r="A6" s="188" t="s">
        <v>40</v>
      </c>
      <c r="B6" s="188"/>
      <c r="C6" s="188"/>
      <c r="D6" s="188"/>
      <c r="E6" s="188"/>
      <c r="F6" s="188"/>
      <c r="G6" s="188"/>
    </row>
    <row r="7" spans="1:9" ht="18" customHeight="1" thickTop="1" x14ac:dyDescent="0.2">
      <c r="A7" s="189" t="s">
        <v>0</v>
      </c>
      <c r="B7" s="190"/>
      <c r="C7" s="190"/>
      <c r="D7" s="190"/>
      <c r="E7" s="190"/>
      <c r="F7" s="190"/>
      <c r="G7" s="191"/>
    </row>
    <row r="8" spans="1:9" ht="18" customHeight="1" x14ac:dyDescent="0.2">
      <c r="A8" s="192" t="s">
        <v>1</v>
      </c>
      <c r="B8" s="193"/>
      <c r="C8" s="193"/>
      <c r="D8" s="193"/>
      <c r="E8" s="193"/>
      <c r="F8" s="193"/>
      <c r="G8" s="194"/>
    </row>
    <row r="9" spans="1:9" ht="19.5" customHeight="1" x14ac:dyDescent="0.2">
      <c r="A9" s="192" t="s">
        <v>2</v>
      </c>
      <c r="B9" s="193"/>
      <c r="C9" s="193"/>
      <c r="D9" s="193"/>
      <c r="E9" s="193"/>
      <c r="F9" s="193"/>
      <c r="G9" s="194"/>
    </row>
    <row r="10" spans="1:9" ht="15.75" x14ac:dyDescent="0.2">
      <c r="A10" s="4" t="s">
        <v>3</v>
      </c>
      <c r="B10" s="5"/>
      <c r="C10" s="6" t="s">
        <v>171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95" t="s">
        <v>27</v>
      </c>
      <c r="E11" s="195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58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78" t="s">
        <v>26</v>
      </c>
      <c r="B18" s="180" t="s">
        <v>19</v>
      </c>
      <c r="C18" s="180" t="s">
        <v>20</v>
      </c>
      <c r="D18" s="182" t="s">
        <v>21</v>
      </c>
      <c r="E18" s="180" t="s">
        <v>22</v>
      </c>
      <c r="F18" s="180" t="s">
        <v>29</v>
      </c>
      <c r="G18" s="176" t="s">
        <v>23</v>
      </c>
    </row>
    <row r="19" spans="1:13" s="36" customFormat="1" ht="22.5" customHeight="1" x14ac:dyDescent="0.2">
      <c r="A19" s="179"/>
      <c r="B19" s="181"/>
      <c r="C19" s="181"/>
      <c r="D19" s="183"/>
      <c r="E19" s="181"/>
      <c r="F19" s="184"/>
      <c r="G19" s="177"/>
    </row>
    <row r="20" spans="1:13" s="41" customFormat="1" ht="32.25" customHeight="1" x14ac:dyDescent="0.2">
      <c r="A20" s="51">
        <v>1</v>
      </c>
      <c r="B20" s="53">
        <v>25</v>
      </c>
      <c r="C20" s="37" t="s">
        <v>115</v>
      </c>
      <c r="D20" s="38">
        <v>38797</v>
      </c>
      <c r="E20" s="39" t="s">
        <v>101</v>
      </c>
      <c r="F20" s="54">
        <v>0.45902777777777781</v>
      </c>
      <c r="G20" s="40"/>
      <c r="H20" s="41">
        <f t="shared" ref="H20:H51" ca="1" si="0">RAND()</f>
        <v>0.62601852779324252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157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0.8961815268588188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95</v>
      </c>
      <c r="D22" s="38">
        <v>38534</v>
      </c>
      <c r="E22" s="39" t="s">
        <v>96</v>
      </c>
      <c r="F22" s="54">
        <v>0.46041666666666697</v>
      </c>
      <c r="G22" s="40"/>
      <c r="H22" s="41">
        <f t="shared" ca="1" si="0"/>
        <v>0.25327212019597656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162</v>
      </c>
      <c r="D23" s="38">
        <v>39071</v>
      </c>
      <c r="E23" s="39" t="s">
        <v>155</v>
      </c>
      <c r="F23" s="54">
        <v>0.46111111111111103</v>
      </c>
      <c r="G23" s="42"/>
      <c r="H23" s="41">
        <f t="shared" ca="1" si="0"/>
        <v>0.55391248717080466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119</v>
      </c>
      <c r="D24" s="38">
        <v>38492</v>
      </c>
      <c r="E24" s="39" t="s">
        <v>62</v>
      </c>
      <c r="F24" s="54">
        <v>0.46180555555555503</v>
      </c>
      <c r="G24" s="42"/>
      <c r="H24" s="41">
        <f t="shared" ca="1" si="0"/>
        <v>0.62800123652156126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121</v>
      </c>
      <c r="D25" s="38">
        <v>38541</v>
      </c>
      <c r="E25" s="39" t="s">
        <v>76</v>
      </c>
      <c r="F25" s="54">
        <v>0.46250000000000002</v>
      </c>
      <c r="G25" s="42"/>
      <c r="H25" s="41">
        <f t="shared" ca="1" si="0"/>
        <v>0.66035544277765013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66</v>
      </c>
      <c r="D26" s="38">
        <v>38576</v>
      </c>
      <c r="E26" s="39" t="s">
        <v>64</v>
      </c>
      <c r="F26" s="54">
        <v>0.46319444444444402</v>
      </c>
      <c r="G26" s="42"/>
      <c r="H26" s="41">
        <f t="shared" ca="1" si="0"/>
        <v>0.20478017515175084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120</v>
      </c>
      <c r="D27" s="38">
        <v>38756</v>
      </c>
      <c r="E27" s="39" t="s">
        <v>64</v>
      </c>
      <c r="F27" s="54">
        <v>0.46388888888888902</v>
      </c>
      <c r="G27" s="42"/>
      <c r="H27" s="41">
        <f t="shared" ca="1" si="0"/>
        <v>0.74790875290778547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0.74290527085946134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73</v>
      </c>
      <c r="D29" s="38">
        <v>38360</v>
      </c>
      <c r="E29" s="39" t="s">
        <v>64</v>
      </c>
      <c r="F29" s="54">
        <v>0.46527777777777701</v>
      </c>
      <c r="G29" s="45"/>
      <c r="H29" s="41">
        <f t="shared" ca="1" si="0"/>
        <v>7.0966734007915977E-2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106</v>
      </c>
      <c r="D30" s="38">
        <v>38778</v>
      </c>
      <c r="E30" s="39" t="s">
        <v>86</v>
      </c>
      <c r="F30" s="54">
        <v>0.46597222222222201</v>
      </c>
      <c r="G30" s="42"/>
      <c r="H30" s="41">
        <f t="shared" ca="1" si="0"/>
        <v>0.40841059407206659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148</v>
      </c>
      <c r="D31" s="38">
        <v>38988</v>
      </c>
      <c r="E31" s="39" t="s">
        <v>131</v>
      </c>
      <c r="F31" s="54">
        <v>0.46666666666666601</v>
      </c>
      <c r="G31" s="42"/>
      <c r="H31" s="41">
        <f t="shared" ca="1" si="0"/>
        <v>7.6590240621144834E-2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167</v>
      </c>
      <c r="D32" s="38">
        <v>38855</v>
      </c>
      <c r="E32" s="39" t="s">
        <v>135</v>
      </c>
      <c r="F32" s="54">
        <v>0.46736111111111001</v>
      </c>
      <c r="G32" s="42"/>
      <c r="H32" s="41">
        <f t="shared" ca="1" si="0"/>
        <v>0.76733604578365644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166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0.56998455101983225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129</v>
      </c>
      <c r="D34" s="38">
        <v>39219</v>
      </c>
      <c r="E34" s="39" t="s">
        <v>64</v>
      </c>
      <c r="F34" s="54">
        <v>0.468749999999999</v>
      </c>
      <c r="G34" s="42"/>
      <c r="H34" s="41">
        <f t="shared" ca="1" si="0"/>
        <v>0.58856789311505564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92</v>
      </c>
      <c r="D35" s="38">
        <v>38529</v>
      </c>
      <c r="E35" s="39" t="s">
        <v>64</v>
      </c>
      <c r="F35" s="54">
        <v>0.469444444444444</v>
      </c>
      <c r="G35" s="42"/>
      <c r="H35" s="41">
        <f t="shared" ca="1" si="0"/>
        <v>0.6156642609072851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91</v>
      </c>
      <c r="D36" s="38">
        <v>38602</v>
      </c>
      <c r="E36" s="39" t="s">
        <v>64</v>
      </c>
      <c r="F36" s="54">
        <v>0.470138888888888</v>
      </c>
      <c r="G36" s="42"/>
      <c r="H36" s="41">
        <f t="shared" ca="1" si="0"/>
        <v>0.75225921635661142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55</v>
      </c>
      <c r="D37" s="38"/>
      <c r="E37" s="39" t="s">
        <v>34</v>
      </c>
      <c r="F37" s="54">
        <v>0.47083333333333199</v>
      </c>
      <c r="G37" s="42"/>
      <c r="H37" s="41">
        <f t="shared" ca="1" si="0"/>
        <v>5.9643606599574239E-3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118</v>
      </c>
      <c r="D38" s="38">
        <v>38454</v>
      </c>
      <c r="E38" s="39" t="s">
        <v>62</v>
      </c>
      <c r="F38" s="54">
        <v>0.47152777777777699</v>
      </c>
      <c r="G38" s="42"/>
      <c r="H38" s="41">
        <f t="shared" ca="1" si="0"/>
        <v>1.4216677570018099E-2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123</v>
      </c>
      <c r="D39" s="38">
        <v>38803</v>
      </c>
      <c r="E39" s="39" t="s">
        <v>64</v>
      </c>
      <c r="F39" s="54">
        <v>0.47222222222222099</v>
      </c>
      <c r="G39" s="42"/>
      <c r="H39" s="41">
        <f t="shared" ca="1" si="0"/>
        <v>0.27942132580065859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124</v>
      </c>
      <c r="D40" s="38">
        <v>39242</v>
      </c>
      <c r="E40" s="39" t="s">
        <v>64</v>
      </c>
      <c r="F40" s="54">
        <v>0.47291666666666499</v>
      </c>
      <c r="G40" s="42"/>
      <c r="H40" s="41">
        <f t="shared" ca="1" si="0"/>
        <v>0.26940865008845694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72</v>
      </c>
      <c r="D41" s="38">
        <v>38853</v>
      </c>
      <c r="E41" s="39" t="s">
        <v>64</v>
      </c>
      <c r="F41" s="54">
        <v>0.47361111111110998</v>
      </c>
      <c r="G41" s="42"/>
      <c r="H41" s="41">
        <f t="shared" ca="1" si="0"/>
        <v>0.55064744195826432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142</v>
      </c>
      <c r="D42" s="38">
        <v>38896</v>
      </c>
      <c r="E42" s="39" t="s">
        <v>71</v>
      </c>
      <c r="F42" s="54">
        <v>0.47430555555555398</v>
      </c>
      <c r="G42" s="42"/>
      <c r="H42" s="41">
        <f t="shared" ca="1" si="0"/>
        <v>0.6090409080663084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136</v>
      </c>
      <c r="D43" s="38">
        <v>38849</v>
      </c>
      <c r="E43" s="39" t="s">
        <v>101</v>
      </c>
      <c r="F43" s="54">
        <v>0.47499999999999898</v>
      </c>
      <c r="G43" s="42"/>
      <c r="H43" s="41">
        <f t="shared" ca="1" si="0"/>
        <v>0.32337306877236904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143</v>
      </c>
      <c r="D44" s="38">
        <v>38885</v>
      </c>
      <c r="E44" s="39" t="s">
        <v>76</v>
      </c>
      <c r="F44" s="54">
        <v>0.47569444444444298</v>
      </c>
      <c r="G44" s="42"/>
      <c r="H44" s="41">
        <f t="shared" ca="1" si="0"/>
        <v>0.32535531770839998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84</v>
      </c>
      <c r="D45" s="38">
        <v>38780</v>
      </c>
      <c r="E45" s="39" t="s">
        <v>172</v>
      </c>
      <c r="F45" s="54">
        <v>0.47638888888888797</v>
      </c>
      <c r="G45" s="42"/>
      <c r="H45" s="41">
        <f t="shared" ca="1" si="0"/>
        <v>0.33258223383884122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165</v>
      </c>
      <c r="D46" s="38">
        <v>39027</v>
      </c>
      <c r="E46" s="39" t="s">
        <v>135</v>
      </c>
      <c r="F46" s="54">
        <v>0.47708333333333203</v>
      </c>
      <c r="G46" s="42"/>
      <c r="H46" s="41">
        <f t="shared" ca="1" si="0"/>
        <v>0.85994401854375313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134</v>
      </c>
      <c r="D47" s="38">
        <v>39330</v>
      </c>
      <c r="E47" s="39" t="s">
        <v>135</v>
      </c>
      <c r="F47" s="54">
        <v>0.47777777777777602</v>
      </c>
      <c r="G47" s="42"/>
      <c r="H47" s="41">
        <f t="shared" ca="1" si="0"/>
        <v>0.65099431861705637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107</v>
      </c>
      <c r="D48" s="38">
        <v>38485</v>
      </c>
      <c r="E48" s="39" t="s">
        <v>96</v>
      </c>
      <c r="F48" s="54">
        <v>0.47847222222222102</v>
      </c>
      <c r="G48" s="42"/>
      <c r="H48" s="41">
        <f t="shared" ca="1" si="0"/>
        <v>0.66105026804732747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103</v>
      </c>
      <c r="D49" s="38">
        <v>38775</v>
      </c>
      <c r="E49" s="39" t="s">
        <v>64</v>
      </c>
      <c r="F49" s="54">
        <v>0.47916666666666502</v>
      </c>
      <c r="G49" s="42"/>
      <c r="H49" s="41">
        <f t="shared" ca="1" si="0"/>
        <v>0.59763012957043493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146</v>
      </c>
      <c r="D50" s="38">
        <v>38798</v>
      </c>
      <c r="E50" s="39" t="s">
        <v>172</v>
      </c>
      <c r="F50" s="54">
        <v>0.47986111111110902</v>
      </c>
      <c r="G50" s="42"/>
      <c r="H50" s="41">
        <f t="shared" ca="1" si="0"/>
        <v>0.18776730954161402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79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0.63758015456263684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81</v>
      </c>
      <c r="D52" s="38">
        <v>38701</v>
      </c>
      <c r="E52" s="39" t="s">
        <v>173</v>
      </c>
      <c r="F52" s="54">
        <v>0.48124999999999801</v>
      </c>
      <c r="G52" s="42"/>
      <c r="H52" s="41">
        <f t="shared" ref="H52:H82" ca="1" si="1">RAND()</f>
        <v>0.76210313974781552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159</v>
      </c>
      <c r="D53" s="38">
        <v>39017</v>
      </c>
      <c r="E53" s="39" t="s">
        <v>62</v>
      </c>
      <c r="F53" s="54">
        <v>0.48194444444444301</v>
      </c>
      <c r="G53" s="42"/>
      <c r="H53" s="41">
        <f t="shared" ca="1" si="1"/>
        <v>0.17005249645357612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150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9.2400849620173142E-2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77</v>
      </c>
      <c r="D55" s="38">
        <v>38875</v>
      </c>
      <c r="E55" s="39" t="s">
        <v>64</v>
      </c>
      <c r="F55" s="54">
        <v>0.48333333333333101</v>
      </c>
      <c r="G55" s="42"/>
      <c r="H55" s="41">
        <f t="shared" ca="1" si="1"/>
        <v>0.78158608375322791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112</v>
      </c>
      <c r="D56" s="38">
        <v>38855</v>
      </c>
      <c r="E56" s="39" t="s">
        <v>113</v>
      </c>
      <c r="F56" s="54">
        <v>0.484027777777776</v>
      </c>
      <c r="G56" s="42"/>
      <c r="H56" s="41">
        <f t="shared" ca="1" si="1"/>
        <v>0.10067170857734264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118</v>
      </c>
      <c r="D57" s="38">
        <v>38766</v>
      </c>
      <c r="E57" s="39" t="s">
        <v>64</v>
      </c>
      <c r="F57" s="54">
        <v>0.48472222222222</v>
      </c>
      <c r="G57" s="42"/>
      <c r="H57" s="41">
        <f t="shared" ca="1" si="1"/>
        <v>0.86397317973547305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70</v>
      </c>
      <c r="D58" s="38">
        <v>38495</v>
      </c>
      <c r="E58" s="39" t="s">
        <v>71</v>
      </c>
      <c r="F58" s="54">
        <v>0.485416666666664</v>
      </c>
      <c r="G58" s="42"/>
      <c r="H58" s="41">
        <f t="shared" ca="1" si="1"/>
        <v>0.12490606379108538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109</v>
      </c>
      <c r="D59" s="38">
        <v>38890</v>
      </c>
      <c r="E59" s="39" t="s">
        <v>110</v>
      </c>
      <c r="F59" s="54">
        <v>0.486111111111109</v>
      </c>
      <c r="G59" s="42"/>
      <c r="H59" s="41">
        <f t="shared" ca="1" si="1"/>
        <v>0.75225353231594538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158</v>
      </c>
      <c r="D60" s="38">
        <v>39467</v>
      </c>
      <c r="E60" s="39" t="s">
        <v>64</v>
      </c>
      <c r="F60" s="54">
        <v>0.48680555555555299</v>
      </c>
      <c r="G60" s="42"/>
      <c r="H60" s="41">
        <f t="shared" ca="1" si="1"/>
        <v>0.17727980195549398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78</v>
      </c>
      <c r="D61" s="38">
        <v>38466</v>
      </c>
      <c r="E61" s="39" t="s">
        <v>172</v>
      </c>
      <c r="F61" s="54">
        <v>0.48749999999999799</v>
      </c>
      <c r="G61" s="42"/>
      <c r="H61" s="41">
        <f t="shared" ca="1" si="1"/>
        <v>0.58505326825281856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164</v>
      </c>
      <c r="D62" s="38">
        <v>38817</v>
      </c>
      <c r="E62" s="39" t="s">
        <v>135</v>
      </c>
      <c r="F62" s="54">
        <v>0.48819444444444199</v>
      </c>
      <c r="G62" s="42"/>
      <c r="H62" s="41">
        <f t="shared" ca="1" si="1"/>
        <v>0.8842827136991056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140</v>
      </c>
      <c r="D63" s="38">
        <v>38874</v>
      </c>
      <c r="E63" s="39" t="s">
        <v>76</v>
      </c>
      <c r="F63" s="54">
        <v>0.48888888888888599</v>
      </c>
      <c r="G63" s="42"/>
      <c r="H63" s="41">
        <f t="shared" ca="1" si="1"/>
        <v>0.93321931129784841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116</v>
      </c>
      <c r="D64" s="38">
        <v>38392</v>
      </c>
      <c r="E64" s="39" t="s">
        <v>101</v>
      </c>
      <c r="F64" s="54">
        <v>0.48958333333333098</v>
      </c>
      <c r="G64" s="42"/>
      <c r="H64" s="41">
        <f t="shared" ca="1" si="1"/>
        <v>0.91389163921655536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88</v>
      </c>
      <c r="D65" s="38">
        <v>38669</v>
      </c>
      <c r="E65" s="39" t="s">
        <v>89</v>
      </c>
      <c r="F65" s="54">
        <v>0.49027777777777498</v>
      </c>
      <c r="G65" s="42"/>
      <c r="H65" s="41">
        <f t="shared" ca="1" si="1"/>
        <v>0.69842950120365777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98</v>
      </c>
      <c r="D66" s="38">
        <v>38687</v>
      </c>
      <c r="E66" s="39" t="s">
        <v>86</v>
      </c>
      <c r="F66" s="54">
        <v>0.49097222222221998</v>
      </c>
      <c r="G66" s="42"/>
      <c r="H66" s="41">
        <f t="shared" ca="1" si="1"/>
        <v>0.77245351993800238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128</v>
      </c>
      <c r="D67" s="38">
        <v>38994</v>
      </c>
      <c r="E67" s="39" t="s">
        <v>64</v>
      </c>
      <c r="F67" s="54">
        <v>0.49166666666666398</v>
      </c>
      <c r="G67" s="42"/>
      <c r="H67" s="41">
        <f t="shared" ca="1" si="1"/>
        <v>0.82995518281136293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114</v>
      </c>
      <c r="D68" s="38">
        <v>38735</v>
      </c>
      <c r="E68" s="39" t="s">
        <v>89</v>
      </c>
      <c r="F68" s="54">
        <v>0.49236111111110797</v>
      </c>
      <c r="G68" s="42"/>
      <c r="H68" s="41">
        <f t="shared" ca="1" si="1"/>
        <v>8.1883188033274101E-2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74</v>
      </c>
      <c r="D69" s="38">
        <v>38666</v>
      </c>
      <c r="E69" s="39" t="s">
        <v>174</v>
      </c>
      <c r="F69" s="54">
        <v>0.49305555555555303</v>
      </c>
      <c r="G69" s="42"/>
      <c r="H69" s="41">
        <f t="shared" ca="1" si="1"/>
        <v>0.48292345722730645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147</v>
      </c>
      <c r="D70" s="38">
        <v>38476</v>
      </c>
      <c r="E70" s="39" t="s">
        <v>62</v>
      </c>
      <c r="F70" s="54">
        <v>0.49374999999999702</v>
      </c>
      <c r="G70" s="42"/>
      <c r="H70" s="41">
        <f t="shared" ca="1" si="1"/>
        <v>0.14399834285690927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138</v>
      </c>
      <c r="D71" s="38">
        <v>38524</v>
      </c>
      <c r="E71" s="39" t="s">
        <v>139</v>
      </c>
      <c r="F71" s="54">
        <v>0.49444444444444202</v>
      </c>
      <c r="G71" s="42"/>
      <c r="H71" s="41">
        <f t="shared" ca="1" si="1"/>
        <v>0.34119354448477224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0.60326682426045131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100</v>
      </c>
      <c r="D73" s="38">
        <v>38601</v>
      </c>
      <c r="E73" s="39" t="s">
        <v>101</v>
      </c>
      <c r="F73" s="54">
        <v>0.49583333333333002</v>
      </c>
      <c r="G73" s="42"/>
      <c r="H73" s="41">
        <f t="shared" ca="1" si="1"/>
        <v>0.56918552854734383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67</v>
      </c>
      <c r="D74" s="38">
        <v>38622</v>
      </c>
      <c r="E74" s="39" t="s">
        <v>64</v>
      </c>
      <c r="F74" s="54">
        <v>0.49652777777777501</v>
      </c>
      <c r="G74" s="42"/>
      <c r="H74" s="41">
        <f t="shared" ca="1" si="1"/>
        <v>0.77817209856730485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153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0.4962061551553778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111</v>
      </c>
      <c r="D76" s="38">
        <v>39151</v>
      </c>
      <c r="E76" s="39" t="s">
        <v>64</v>
      </c>
      <c r="F76" s="54">
        <v>0.49791666666666301</v>
      </c>
      <c r="G76" s="42"/>
      <c r="H76" s="41">
        <f t="shared" ca="1" si="1"/>
        <v>0.74898151341901664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144</v>
      </c>
      <c r="D77" s="38">
        <v>38871</v>
      </c>
      <c r="E77" s="39" t="s">
        <v>64</v>
      </c>
      <c r="F77" s="54">
        <v>0.49861111111110801</v>
      </c>
      <c r="G77" s="42"/>
      <c r="H77" s="41">
        <f t="shared" ca="1" si="1"/>
        <v>0.41263335758285058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87</v>
      </c>
      <c r="D78" s="38">
        <v>38749</v>
      </c>
      <c r="E78" s="39" t="s">
        <v>64</v>
      </c>
      <c r="F78" s="54">
        <v>0.49930555555555201</v>
      </c>
      <c r="G78" s="42"/>
      <c r="H78" s="41">
        <f t="shared" ca="1" si="1"/>
        <v>0.57961664083289599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122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0.21795943624399439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80</v>
      </c>
      <c r="D80" s="38">
        <v>38421</v>
      </c>
      <c r="E80" s="39" t="s">
        <v>64</v>
      </c>
      <c r="F80" s="54">
        <v>0.500694444444441</v>
      </c>
      <c r="G80" s="42"/>
      <c r="H80" s="41">
        <f t="shared" ca="1" si="1"/>
        <v>0.21176302075261244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105</v>
      </c>
      <c r="D81" s="38">
        <v>39170</v>
      </c>
      <c r="E81" s="39" t="s">
        <v>64</v>
      </c>
      <c r="F81" s="54">
        <v>0.501388888888885</v>
      </c>
      <c r="G81" s="50"/>
      <c r="H81" s="41">
        <f t="shared" ca="1" si="1"/>
        <v>0.16011084658011443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133</v>
      </c>
      <c r="D82" s="38">
        <v>38960</v>
      </c>
      <c r="E82" s="39" t="s">
        <v>76</v>
      </c>
      <c r="F82" s="54">
        <v>0.50208333333333</v>
      </c>
      <c r="G82" s="42"/>
      <c r="H82" s="41">
        <f t="shared" ca="1" si="1"/>
        <v>0.52723219378973485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65</v>
      </c>
      <c r="D83" s="38">
        <v>38489</v>
      </c>
      <c r="E83" s="39" t="s">
        <v>64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154</v>
      </c>
      <c r="D84" s="38">
        <v>38793</v>
      </c>
      <c r="E84" s="39" t="s">
        <v>155</v>
      </c>
      <c r="F84" s="54">
        <v>0.50347222222221899</v>
      </c>
      <c r="G84" s="42"/>
      <c r="H84" s="41">
        <f t="shared" ref="H84:H91" ca="1" si="2">RAND()</f>
        <v>0.56715430822965951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175</v>
      </c>
      <c r="D85" s="38">
        <v>39137</v>
      </c>
      <c r="E85" s="39" t="s">
        <v>64</v>
      </c>
      <c r="F85" s="54">
        <v>0.50416666666666299</v>
      </c>
      <c r="G85" s="42"/>
      <c r="H85" s="41">
        <f t="shared" ca="1" si="2"/>
        <v>0.1872084734297591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151</v>
      </c>
      <c r="D86" s="38">
        <v>38859</v>
      </c>
      <c r="E86" s="39" t="s">
        <v>131</v>
      </c>
      <c r="F86" s="54">
        <v>0.50486111111110699</v>
      </c>
      <c r="G86" s="42"/>
      <c r="H86" s="41">
        <f t="shared" ca="1" si="2"/>
        <v>7.0439766673615956E-2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126</v>
      </c>
      <c r="D87" s="38">
        <v>38458</v>
      </c>
      <c r="E87" s="39" t="s">
        <v>62</v>
      </c>
      <c r="F87" s="54">
        <v>0.50555555555555198</v>
      </c>
      <c r="G87" s="42"/>
      <c r="H87" s="41">
        <f t="shared" ca="1" si="2"/>
        <v>0.89331196099815724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141</v>
      </c>
      <c r="D88" s="38">
        <v>38614</v>
      </c>
      <c r="E88" s="39" t="s">
        <v>62</v>
      </c>
      <c r="F88" s="54">
        <v>0.50624999999999598</v>
      </c>
      <c r="G88" s="42"/>
      <c r="H88" s="41">
        <f t="shared" ca="1" si="2"/>
        <v>0.67896474656238204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160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9.1926129684195002E-2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149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0.23223875198805277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97</v>
      </c>
      <c r="D91" s="38">
        <v>38375</v>
      </c>
      <c r="E91" s="39" t="s">
        <v>71</v>
      </c>
      <c r="F91" s="54">
        <v>0.50833333333332897</v>
      </c>
      <c r="G91" s="42"/>
      <c r="H91" s="41">
        <f t="shared" ca="1" si="2"/>
        <v>0.22517056729410478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69</v>
      </c>
      <c r="D92" s="38">
        <v>38944</v>
      </c>
      <c r="E92" s="39" t="s">
        <v>64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163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0.83608376767164705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161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0.12751826373954323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99</v>
      </c>
      <c r="D95" s="38">
        <v>39346</v>
      </c>
      <c r="E95" s="39" t="s">
        <v>64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152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8.5928424363504785E-2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63</v>
      </c>
      <c r="D97" s="38">
        <v>38564</v>
      </c>
      <c r="E97" s="39" t="s">
        <v>64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83</v>
      </c>
      <c r="D98" s="38">
        <v>38452</v>
      </c>
      <c r="E98" s="39" t="s">
        <v>71</v>
      </c>
      <c r="F98" s="54">
        <v>0.51319444444443996</v>
      </c>
      <c r="G98" s="46"/>
      <c r="H98" s="41">
        <f t="shared" ref="H98:H107" ca="1" si="3">RAND()</f>
        <v>0.90776320311985426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75</v>
      </c>
      <c r="D99" s="38">
        <v>38419</v>
      </c>
      <c r="E99" s="39" t="s">
        <v>76</v>
      </c>
      <c r="F99" s="54">
        <v>0.51388888888888395</v>
      </c>
      <c r="G99" s="46"/>
      <c r="H99" s="41">
        <f t="shared" ca="1" si="3"/>
        <v>0.11671306615184163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68</v>
      </c>
      <c r="D100" s="38">
        <v>38425</v>
      </c>
      <c r="E100" s="39" t="s">
        <v>64</v>
      </c>
      <c r="F100" s="54">
        <v>0.51458333333332895</v>
      </c>
      <c r="G100" s="46"/>
      <c r="H100" s="41">
        <f t="shared" ca="1" si="3"/>
        <v>2.6251273452918666E-2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132</v>
      </c>
      <c r="D101" s="38">
        <v>38730</v>
      </c>
      <c r="E101" s="39" t="s">
        <v>64</v>
      </c>
      <c r="F101" s="54">
        <v>0.51527777777777295</v>
      </c>
      <c r="G101" s="46"/>
      <c r="H101" s="41">
        <f t="shared" ca="1" si="3"/>
        <v>0.83664983771632184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125</v>
      </c>
      <c r="D102" s="38">
        <v>38388</v>
      </c>
      <c r="E102" s="39" t="s">
        <v>101</v>
      </c>
      <c r="F102" s="54">
        <v>0.51597222222221795</v>
      </c>
      <c r="G102" s="46"/>
      <c r="H102" s="41">
        <f t="shared" ca="1" si="3"/>
        <v>0.36924454767595172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85</v>
      </c>
      <c r="D103" s="38">
        <v>38822</v>
      </c>
      <c r="E103" s="39" t="s">
        <v>86</v>
      </c>
      <c r="F103" s="54">
        <v>0.51666666666666194</v>
      </c>
      <c r="G103" s="47"/>
      <c r="H103" s="41">
        <f t="shared" ca="1" si="3"/>
        <v>0.93509794435162064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156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0.7834628677112222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137</v>
      </c>
      <c r="D105" s="38">
        <v>38806</v>
      </c>
      <c r="E105" s="39" t="s">
        <v>89</v>
      </c>
      <c r="F105" s="54">
        <v>0.51805555555555105</v>
      </c>
      <c r="G105" s="46"/>
      <c r="H105" s="41">
        <f t="shared" ca="1" si="3"/>
        <v>0.43365643066956061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117</v>
      </c>
      <c r="D106" s="38">
        <v>39306</v>
      </c>
      <c r="E106" s="39" t="s">
        <v>64</v>
      </c>
      <c r="F106" s="54">
        <v>0.51874999999999505</v>
      </c>
      <c r="G106" s="46"/>
      <c r="H106" s="41">
        <f t="shared" ca="1" si="3"/>
        <v>0.97343655122877759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102</v>
      </c>
      <c r="D107" s="38">
        <v>38371</v>
      </c>
      <c r="E107" s="39" t="s">
        <v>96</v>
      </c>
      <c r="F107" s="54">
        <v>0.51944444444443905</v>
      </c>
      <c r="G107" s="46"/>
      <c r="H107" s="41">
        <f t="shared" ca="1" si="3"/>
        <v>0.99553633353337745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130</v>
      </c>
      <c r="D108" s="38">
        <v>38750</v>
      </c>
      <c r="E108" s="39" t="s">
        <v>131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108</v>
      </c>
      <c r="D109" s="38">
        <v>39347</v>
      </c>
      <c r="E109" s="39" t="s">
        <v>64</v>
      </c>
      <c r="F109" s="54">
        <v>0.52083333333332804</v>
      </c>
      <c r="G109" s="46"/>
      <c r="H109" s="41">
        <f t="shared" ref="H109:H117" ca="1" si="4">RAND()</f>
        <v>0.94956357878800579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59</v>
      </c>
      <c r="D110" s="38">
        <v>38828</v>
      </c>
      <c r="E110" s="39" t="s">
        <v>64</v>
      </c>
      <c r="F110" s="54">
        <v>0.52152777777777304</v>
      </c>
      <c r="G110" s="63"/>
      <c r="H110" s="41">
        <f t="shared" ca="1" si="4"/>
        <v>4.5958916460914878E-2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145</v>
      </c>
      <c r="D111" s="38">
        <v>38916</v>
      </c>
      <c r="E111" s="39" t="s">
        <v>76</v>
      </c>
      <c r="F111" s="54">
        <v>0.52222222222221704</v>
      </c>
      <c r="G111" s="63"/>
      <c r="H111" s="41">
        <f t="shared" ca="1" si="4"/>
        <v>0.86604238302643732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127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7.3569494676678615E-2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104</v>
      </c>
      <c r="D113" s="38">
        <v>38970</v>
      </c>
      <c r="E113" s="39" t="s">
        <v>89</v>
      </c>
      <c r="F113" s="54">
        <v>0.52361111111110603</v>
      </c>
      <c r="G113" s="63"/>
      <c r="H113" s="41">
        <f t="shared" ca="1" si="4"/>
        <v>0.43772993054291087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94</v>
      </c>
      <c r="D114" s="38">
        <v>38477</v>
      </c>
      <c r="E114" s="39" t="s">
        <v>172</v>
      </c>
      <c r="F114" s="54">
        <v>0.52430555555555003</v>
      </c>
      <c r="G114" s="63"/>
      <c r="H114" s="41">
        <f t="shared" ca="1" si="4"/>
        <v>0.96850734246316295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90</v>
      </c>
      <c r="D115" s="38">
        <v>38756</v>
      </c>
      <c r="E115" s="39" t="s">
        <v>86</v>
      </c>
      <c r="F115" s="54">
        <v>0.52499999999999403</v>
      </c>
      <c r="G115" s="63"/>
      <c r="H115" s="41">
        <f t="shared" ca="1" si="4"/>
        <v>0.10057025639089512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82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0.61718210261684658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93</v>
      </c>
      <c r="D117" s="38">
        <v>38983</v>
      </c>
      <c r="E117" s="39" t="s">
        <v>64</v>
      </c>
      <c r="F117" s="54">
        <v>0.52638888888888302</v>
      </c>
      <c r="G117" s="64" t="s">
        <v>30</v>
      </c>
      <c r="H117" s="41">
        <f t="shared" ca="1" si="4"/>
        <v>0.42650112000367868</v>
      </c>
      <c r="J117" s="41">
        <v>66</v>
      </c>
    </row>
  </sheetData>
  <sortState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55"/>
  <sheetViews>
    <sheetView tabSelected="1" view="pageBreakPreview" topLeftCell="A4" zoomScale="68" zoomScaleNormal="100" zoomScaleSheetLayoutView="68" workbookViewId="0">
      <selection activeCell="V14" sqref="V14"/>
    </sheetView>
  </sheetViews>
  <sheetFormatPr defaultRowHeight="12.75" x14ac:dyDescent="0.2"/>
  <cols>
    <col min="1" max="1" width="6.125" style="65" customWidth="1"/>
    <col min="2" max="2" width="7.25" style="98" customWidth="1"/>
    <col min="3" max="3" width="11" style="98" customWidth="1"/>
    <col min="4" max="4" width="19.625" style="65" customWidth="1"/>
    <col min="5" max="5" width="9.625" style="65" customWidth="1"/>
    <col min="6" max="6" width="8.375" style="65" customWidth="1"/>
    <col min="7" max="7" width="17.125" style="65" customWidth="1"/>
    <col min="8" max="13" width="8.875" style="65" customWidth="1"/>
    <col min="14" max="14" width="9.375" style="65" customWidth="1"/>
    <col min="15" max="15" width="11.375" style="65" customWidth="1"/>
    <col min="16" max="16" width="9.375" style="65" customWidth="1"/>
    <col min="17" max="17" width="11.875" style="65" customWidth="1"/>
    <col min="18" max="18" width="12.875" style="65" customWidth="1"/>
    <col min="19" max="19" width="10.125" style="65" hidden="1" customWidth="1"/>
    <col min="20" max="20" width="0" style="65" hidden="1" customWidth="1"/>
    <col min="21" max="16384" width="9" style="65"/>
  </cols>
  <sheetData>
    <row r="1" spans="1:18" ht="20.25" customHeight="1" x14ac:dyDescent="0.2">
      <c r="A1" s="227" t="s">
        <v>37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1:18" ht="20.25" customHeight="1" x14ac:dyDescent="0.2">
      <c r="A2" s="227" t="s">
        <v>189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</row>
    <row r="3" spans="1:18" ht="20.25" customHeight="1" x14ac:dyDescent="0.2">
      <c r="A3" s="227" t="s">
        <v>38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</row>
    <row r="4" spans="1:18" ht="20.25" customHeight="1" x14ac:dyDescent="0.2">
      <c r="A4" s="227" t="s">
        <v>190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</row>
    <row r="5" spans="1:18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s="67" customFormat="1" ht="28.5" x14ac:dyDescent="0.2">
      <c r="A6" s="228" t="s">
        <v>39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</row>
    <row r="7" spans="1:18" s="67" customFormat="1" ht="18" customHeight="1" x14ac:dyDescent="0.2">
      <c r="A7" s="232" t="s">
        <v>40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</row>
    <row r="8" spans="1:18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18" ht="18" customHeight="1" thickTop="1" x14ac:dyDescent="0.2">
      <c r="A9" s="212" t="s">
        <v>41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4"/>
    </row>
    <row r="10" spans="1:18" ht="18" customHeight="1" x14ac:dyDescent="0.2">
      <c r="A10" s="215" t="s">
        <v>207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7"/>
    </row>
    <row r="11" spans="1:18" ht="19.5" customHeight="1" x14ac:dyDescent="0.2">
      <c r="A11" s="215" t="s">
        <v>199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7"/>
    </row>
    <row r="12" spans="1:18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1"/>
    </row>
    <row r="13" spans="1:18" ht="15.75" x14ac:dyDescent="0.2">
      <c r="A13" s="143" t="s">
        <v>191</v>
      </c>
      <c r="B13" s="72"/>
      <c r="C13" s="99"/>
      <c r="D13" s="100"/>
      <c r="E13" s="73"/>
      <c r="F13" s="141"/>
      <c r="G13" s="235" t="s">
        <v>211</v>
      </c>
      <c r="H13" s="73"/>
      <c r="I13" s="73"/>
      <c r="J13" s="73"/>
      <c r="K13" s="73"/>
      <c r="L13" s="73"/>
      <c r="M13" s="73"/>
      <c r="N13" s="73"/>
      <c r="O13" s="73"/>
      <c r="P13" s="73"/>
      <c r="Q13" s="74"/>
      <c r="R13" s="75" t="s">
        <v>208</v>
      </c>
    </row>
    <row r="14" spans="1:18" ht="15.75" x14ac:dyDescent="0.2">
      <c r="A14" s="76" t="s">
        <v>210</v>
      </c>
      <c r="B14" s="77"/>
      <c r="C14" s="101"/>
      <c r="D14" s="102"/>
      <c r="E14" s="78"/>
      <c r="F14" s="142"/>
      <c r="G14" s="236" t="s">
        <v>212</v>
      </c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144" t="s">
        <v>209</v>
      </c>
    </row>
    <row r="15" spans="1:18" ht="15" x14ac:dyDescent="0.2">
      <c r="A15" s="218" t="s">
        <v>8</v>
      </c>
      <c r="B15" s="219"/>
      <c r="C15" s="219"/>
      <c r="D15" s="219"/>
      <c r="E15" s="219"/>
      <c r="F15" s="219"/>
      <c r="G15" s="220"/>
      <c r="H15" s="233" t="s">
        <v>9</v>
      </c>
      <c r="I15" s="219"/>
      <c r="J15" s="219"/>
      <c r="K15" s="219"/>
      <c r="L15" s="219"/>
      <c r="M15" s="219"/>
      <c r="N15" s="219"/>
      <c r="O15" s="219"/>
      <c r="P15" s="219"/>
      <c r="Q15" s="219"/>
      <c r="R15" s="234"/>
    </row>
    <row r="16" spans="1:18" ht="15" x14ac:dyDescent="0.2">
      <c r="A16" s="80" t="s">
        <v>10</v>
      </c>
      <c r="B16" s="81"/>
      <c r="C16" s="81"/>
      <c r="D16" s="82"/>
      <c r="E16" s="83"/>
      <c r="F16" s="82"/>
      <c r="G16" s="84"/>
      <c r="H16" s="85" t="s">
        <v>11</v>
      </c>
      <c r="I16" s="237"/>
      <c r="J16" s="237"/>
      <c r="K16" s="237"/>
      <c r="L16" s="237"/>
      <c r="M16" s="237"/>
      <c r="N16" s="237"/>
      <c r="O16" s="86"/>
      <c r="P16" s="86"/>
      <c r="Q16" s="86"/>
      <c r="R16" s="87"/>
    </row>
    <row r="17" spans="1:20" ht="15" x14ac:dyDescent="0.2">
      <c r="A17" s="80" t="s">
        <v>12</v>
      </c>
      <c r="B17" s="81"/>
      <c r="C17" s="81"/>
      <c r="D17" s="88"/>
      <c r="E17" s="83"/>
      <c r="F17" s="82"/>
      <c r="G17" s="145" t="s">
        <v>192</v>
      </c>
      <c r="H17" s="85" t="s">
        <v>187</v>
      </c>
      <c r="I17" s="237"/>
      <c r="J17" s="237"/>
      <c r="K17" s="237"/>
      <c r="L17" s="237"/>
      <c r="M17" s="237"/>
      <c r="N17" s="237"/>
      <c r="O17" s="86"/>
      <c r="P17" s="86"/>
      <c r="Q17" s="86"/>
      <c r="R17" s="87"/>
    </row>
    <row r="18" spans="1:20" ht="15" x14ac:dyDescent="0.2">
      <c r="A18" s="80" t="s">
        <v>14</v>
      </c>
      <c r="B18" s="81"/>
      <c r="C18" s="81"/>
      <c r="D18" s="88"/>
      <c r="E18" s="83"/>
      <c r="F18" s="82"/>
      <c r="G18" s="145" t="s">
        <v>193</v>
      </c>
      <c r="H18" s="85" t="s">
        <v>188</v>
      </c>
      <c r="I18" s="237"/>
      <c r="J18" s="237"/>
      <c r="K18" s="237"/>
      <c r="L18" s="237"/>
      <c r="M18" s="237"/>
      <c r="N18" s="237"/>
      <c r="O18" s="86"/>
      <c r="P18" s="86"/>
      <c r="Q18" s="86"/>
      <c r="R18" s="87"/>
    </row>
    <row r="19" spans="1:20" ht="15.75" thickBot="1" x14ac:dyDescent="0.25">
      <c r="A19" s="80" t="s">
        <v>16</v>
      </c>
      <c r="B19" s="89"/>
      <c r="C19" s="89"/>
      <c r="D19" s="90"/>
      <c r="E19" s="90"/>
      <c r="F19" s="90"/>
      <c r="G19" s="146" t="s">
        <v>213</v>
      </c>
      <c r="H19" s="85" t="s">
        <v>214</v>
      </c>
      <c r="I19" s="237"/>
      <c r="J19" s="237"/>
      <c r="K19" s="237"/>
      <c r="L19" s="237"/>
      <c r="M19" s="237"/>
      <c r="N19" s="237"/>
      <c r="O19" s="86"/>
      <c r="P19" s="147">
        <v>139</v>
      </c>
      <c r="R19" s="148" t="s">
        <v>215</v>
      </c>
    </row>
    <row r="20" spans="1:20" ht="5.25" customHeight="1" thickTop="1" thickBot="1" x14ac:dyDescent="0.25">
      <c r="A20" s="91"/>
      <c r="B20" s="92"/>
      <c r="C20" s="92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/>
    </row>
    <row r="21" spans="1:20" s="95" customFormat="1" ht="21" customHeight="1" thickTop="1" x14ac:dyDescent="0.2">
      <c r="A21" s="221" t="s">
        <v>42</v>
      </c>
      <c r="B21" s="223" t="s">
        <v>19</v>
      </c>
      <c r="C21" s="223" t="s">
        <v>43</v>
      </c>
      <c r="D21" s="223" t="s">
        <v>20</v>
      </c>
      <c r="E21" s="223" t="s">
        <v>21</v>
      </c>
      <c r="F21" s="223" t="s">
        <v>44</v>
      </c>
      <c r="G21" s="223" t="s">
        <v>22</v>
      </c>
      <c r="H21" s="223" t="s">
        <v>216</v>
      </c>
      <c r="I21" s="223"/>
      <c r="J21" s="223"/>
      <c r="K21" s="223"/>
      <c r="L21" s="223"/>
      <c r="M21" s="223"/>
      <c r="N21" s="223" t="s">
        <v>45</v>
      </c>
      <c r="O21" s="223" t="s">
        <v>46</v>
      </c>
      <c r="P21" s="223" t="s">
        <v>47</v>
      </c>
      <c r="Q21" s="210" t="s">
        <v>48</v>
      </c>
      <c r="R21" s="225" t="s">
        <v>23</v>
      </c>
      <c r="S21" s="208" t="s">
        <v>56</v>
      </c>
      <c r="T21" s="209" t="s">
        <v>57</v>
      </c>
    </row>
    <row r="22" spans="1:20" s="95" customFormat="1" ht="13.5" customHeight="1" x14ac:dyDescent="0.2">
      <c r="A22" s="222"/>
      <c r="B22" s="224"/>
      <c r="C22" s="224"/>
      <c r="D22" s="224"/>
      <c r="E22" s="224"/>
      <c r="F22" s="224"/>
      <c r="G22" s="224"/>
      <c r="H22" s="175" t="s">
        <v>217</v>
      </c>
      <c r="I22" s="175" t="s">
        <v>218</v>
      </c>
      <c r="J22" s="175" t="s">
        <v>219</v>
      </c>
      <c r="K22" s="175" t="s">
        <v>220</v>
      </c>
      <c r="L22" s="175" t="s">
        <v>221</v>
      </c>
      <c r="M22" s="175" t="s">
        <v>222</v>
      </c>
      <c r="N22" s="224"/>
      <c r="O22" s="224"/>
      <c r="P22" s="224"/>
      <c r="Q22" s="211"/>
      <c r="R22" s="226"/>
      <c r="S22" s="208"/>
      <c r="T22" s="209"/>
    </row>
    <row r="23" spans="1:20" ht="21.75" customHeight="1" x14ac:dyDescent="0.2">
      <c r="A23" s="155">
        <v>1</v>
      </c>
      <c r="B23" s="104">
        <v>31</v>
      </c>
      <c r="C23" s="104">
        <v>10120491663</v>
      </c>
      <c r="D23" s="105" t="s">
        <v>226</v>
      </c>
      <c r="E23" s="106" t="s">
        <v>227</v>
      </c>
      <c r="F23" s="96" t="s">
        <v>170</v>
      </c>
      <c r="G23" s="131" t="s">
        <v>194</v>
      </c>
      <c r="H23" s="246">
        <v>1.9328703703703704E-3</v>
      </c>
      <c r="I23" s="246">
        <v>4.7847222222222228E-2</v>
      </c>
      <c r="J23" s="246">
        <v>1.3217592592592593E-2</v>
      </c>
      <c r="K23" s="246">
        <v>3.1956018518518516E-2</v>
      </c>
      <c r="L23" s="246">
        <v>1.622685185185185E-2</v>
      </c>
      <c r="M23" s="246">
        <v>3.1608796296296295E-2</v>
      </c>
      <c r="N23" s="246">
        <f>SUM(H23,I23,J23,K23,L23,M23)</f>
        <v>0.14278935185185185</v>
      </c>
      <c r="O23" s="174"/>
      <c r="P23" s="140">
        <f>IFERROR($P$19*3600/(HOUR(N23)*3600+MINUTE(H23)*60+SECOND(H23)),"")</f>
        <v>45.627792468314034</v>
      </c>
      <c r="Q23" s="97" t="s">
        <v>61</v>
      </c>
      <c r="R23" s="156"/>
      <c r="S23" s="103">
        <v>0.52470358796296301</v>
      </c>
      <c r="T23" s="168">
        <v>0.51249999999999596</v>
      </c>
    </row>
    <row r="24" spans="1:20" ht="21.75" customHeight="1" x14ac:dyDescent="0.2">
      <c r="A24" s="155">
        <v>2</v>
      </c>
      <c r="B24" s="104">
        <v>38</v>
      </c>
      <c r="C24" s="104"/>
      <c r="D24" s="105" t="s">
        <v>228</v>
      </c>
      <c r="E24" s="106" t="s">
        <v>229</v>
      </c>
      <c r="F24" s="96" t="s">
        <v>170</v>
      </c>
      <c r="G24" s="131" t="s">
        <v>195</v>
      </c>
      <c r="H24" s="246">
        <v>1.9560185185185184E-3</v>
      </c>
      <c r="I24" s="246">
        <v>4.7939814814814817E-2</v>
      </c>
      <c r="J24" s="246">
        <v>1.2129629629629629E-2</v>
      </c>
      <c r="K24" s="246">
        <v>3.1979166666666663E-2</v>
      </c>
      <c r="L24" s="246">
        <v>1.6122685185185184E-2</v>
      </c>
      <c r="M24" s="246">
        <v>3.2800925925925928E-2</v>
      </c>
      <c r="N24" s="246">
        <f t="shared" ref="N24:N36" si="0">SUM(H24,I24,J24,K24,L24,M24)</f>
        <v>0.14292824074074073</v>
      </c>
      <c r="O24" s="248">
        <f>N24-$N$23</f>
        <v>1.3888888888888284E-4</v>
      </c>
      <c r="P24" s="140">
        <f t="shared" ref="P24:P36" si="1">IFERROR($P$19*3600/(HOUR(N24)*3600+MINUTE(H24)*60+SECOND(H24)),"")</f>
        <v>45.61947306044307</v>
      </c>
      <c r="Q24" s="97" t="s">
        <v>61</v>
      </c>
      <c r="R24" s="156"/>
      <c r="S24" s="103">
        <v>0.5149914351851852</v>
      </c>
      <c r="T24" s="168">
        <v>0.50277777777777399</v>
      </c>
    </row>
    <row r="25" spans="1:20" ht="21.75" customHeight="1" x14ac:dyDescent="0.2">
      <c r="A25" s="155">
        <v>3</v>
      </c>
      <c r="B25" s="104">
        <v>43</v>
      </c>
      <c r="C25" s="104">
        <v>10107235605</v>
      </c>
      <c r="D25" s="105" t="s">
        <v>200</v>
      </c>
      <c r="E25" s="106" t="s">
        <v>201</v>
      </c>
      <c r="F25" s="107" t="s">
        <v>61</v>
      </c>
      <c r="G25" s="131" t="s">
        <v>195</v>
      </c>
      <c r="H25" s="246">
        <v>1.9444444444444442E-3</v>
      </c>
      <c r="I25" s="246">
        <v>4.8761574074074075E-2</v>
      </c>
      <c r="J25" s="246">
        <v>1.1863425925925925E-2</v>
      </c>
      <c r="K25" s="246">
        <v>3.1909722222222221E-2</v>
      </c>
      <c r="L25" s="246">
        <v>1.650462962962963E-2</v>
      </c>
      <c r="M25" s="246">
        <v>3.3611111111111112E-2</v>
      </c>
      <c r="N25" s="246">
        <f t="shared" si="0"/>
        <v>0.14459490740740741</v>
      </c>
      <c r="O25" s="248">
        <f t="shared" ref="O25:O36" si="2">N25-$N$23</f>
        <v>1.8055555555555602E-3</v>
      </c>
      <c r="P25" s="140">
        <f t="shared" si="1"/>
        <v>45.623632385120352</v>
      </c>
      <c r="Q25" s="97" t="s">
        <v>61</v>
      </c>
      <c r="R25" s="157"/>
      <c r="S25" s="103">
        <v>0.47557743055555557</v>
      </c>
      <c r="T25" s="168">
        <v>0.46319444444444402</v>
      </c>
    </row>
    <row r="26" spans="1:20" ht="21.75" customHeight="1" x14ac:dyDescent="0.2">
      <c r="A26" s="155">
        <v>4</v>
      </c>
      <c r="B26" s="104">
        <v>40</v>
      </c>
      <c r="C26" s="104"/>
      <c r="D26" s="105" t="s">
        <v>205</v>
      </c>
      <c r="E26" s="106" t="s">
        <v>206</v>
      </c>
      <c r="F26" s="107" t="s">
        <v>170</v>
      </c>
      <c r="G26" s="131" t="s">
        <v>195</v>
      </c>
      <c r="H26" s="246">
        <v>2.1064814814814813E-3</v>
      </c>
      <c r="I26" s="246">
        <v>4.9050925925925921E-2</v>
      </c>
      <c r="J26" s="246">
        <v>1.4143518518518519E-2</v>
      </c>
      <c r="K26" s="246">
        <v>3.2025462962962964E-2</v>
      </c>
      <c r="L26" s="246">
        <v>1.7488425925925925E-2</v>
      </c>
      <c r="M26" s="246">
        <v>3.6215277777777777E-2</v>
      </c>
      <c r="N26" s="246">
        <f t="shared" si="0"/>
        <v>0.15103009259259259</v>
      </c>
      <c r="O26" s="248">
        <f t="shared" si="2"/>
        <v>8.2407407407407429E-3</v>
      </c>
      <c r="P26" s="140">
        <f t="shared" si="1"/>
        <v>45.565470770351482</v>
      </c>
      <c r="Q26" s="97" t="s">
        <v>61</v>
      </c>
      <c r="R26" s="156"/>
      <c r="S26" s="103">
        <v>0.50898958333333333</v>
      </c>
      <c r="T26" s="168">
        <v>0.49652777777777501</v>
      </c>
    </row>
    <row r="27" spans="1:20" ht="21.75" customHeight="1" x14ac:dyDescent="0.2">
      <c r="A27" s="155">
        <v>5</v>
      </c>
      <c r="B27" s="104">
        <v>32</v>
      </c>
      <c r="C27" s="104">
        <v>10112249491</v>
      </c>
      <c r="D27" s="105" t="s">
        <v>230</v>
      </c>
      <c r="E27" s="106" t="s">
        <v>231</v>
      </c>
      <c r="F27" s="96" t="s">
        <v>170</v>
      </c>
      <c r="G27" s="131" t="s">
        <v>194</v>
      </c>
      <c r="H27" s="246">
        <v>2.0254629629629629E-3</v>
      </c>
      <c r="I27" s="246">
        <v>5.3136574074074072E-2</v>
      </c>
      <c r="J27" s="246">
        <v>1.462962962962963E-2</v>
      </c>
      <c r="K27" s="246">
        <v>3.2662037037037038E-2</v>
      </c>
      <c r="L27" s="246">
        <v>1.7326388888888888E-2</v>
      </c>
      <c r="M27" s="246">
        <v>3.2916666666666664E-2</v>
      </c>
      <c r="N27" s="246">
        <f t="shared" si="0"/>
        <v>0.15269675925925927</v>
      </c>
      <c r="O27" s="248">
        <f t="shared" si="2"/>
        <v>9.9074074074074203E-3</v>
      </c>
      <c r="P27" s="140">
        <f t="shared" si="1"/>
        <v>45.594533029612755</v>
      </c>
      <c r="Q27" s="97" t="s">
        <v>61</v>
      </c>
      <c r="R27" s="156"/>
      <c r="S27" s="103">
        <v>0.52706354166666669</v>
      </c>
      <c r="T27" s="168">
        <v>0.51458333333332895</v>
      </c>
    </row>
    <row r="28" spans="1:20" ht="21.75" customHeight="1" x14ac:dyDescent="0.2">
      <c r="A28" s="155">
        <v>6</v>
      </c>
      <c r="B28" s="104">
        <v>41</v>
      </c>
      <c r="C28" s="104">
        <v>10128655023</v>
      </c>
      <c r="D28" s="105" t="s">
        <v>202</v>
      </c>
      <c r="E28" s="106" t="s">
        <v>203</v>
      </c>
      <c r="F28" s="96" t="s">
        <v>170</v>
      </c>
      <c r="G28" s="131" t="s">
        <v>195</v>
      </c>
      <c r="H28" s="246">
        <v>2.0138888888888888E-3</v>
      </c>
      <c r="I28" s="246">
        <v>5.4756944444444448E-2</v>
      </c>
      <c r="J28" s="246">
        <v>1.5069444444444443E-2</v>
      </c>
      <c r="K28" s="246">
        <v>3.2025462962962964E-2</v>
      </c>
      <c r="L28" s="246">
        <v>1.7164351851851851E-2</v>
      </c>
      <c r="M28" s="246">
        <v>3.4201388888888885E-2</v>
      </c>
      <c r="N28" s="246">
        <f t="shared" si="0"/>
        <v>0.15523148148148147</v>
      </c>
      <c r="O28" s="248">
        <f t="shared" si="2"/>
        <v>1.2442129629629622E-2</v>
      </c>
      <c r="P28" s="140">
        <f t="shared" si="1"/>
        <v>45.598687807545105</v>
      </c>
      <c r="Q28" s="249" t="s">
        <v>170</v>
      </c>
      <c r="R28" s="156"/>
      <c r="S28" s="103">
        <v>0.5216108796296296</v>
      </c>
      <c r="T28" s="168">
        <v>0.50902777777777397</v>
      </c>
    </row>
    <row r="29" spans="1:20" ht="21.75" customHeight="1" x14ac:dyDescent="0.2">
      <c r="A29" s="155">
        <v>7</v>
      </c>
      <c r="B29" s="104">
        <v>42</v>
      </c>
      <c r="C29" s="104">
        <v>10114419968</v>
      </c>
      <c r="D29" s="105" t="s">
        <v>232</v>
      </c>
      <c r="E29" s="106" t="s">
        <v>233</v>
      </c>
      <c r="F29" s="107" t="s">
        <v>170</v>
      </c>
      <c r="G29" s="131" t="s">
        <v>195</v>
      </c>
      <c r="H29" s="246">
        <v>2.1296296296296298E-3</v>
      </c>
      <c r="I29" s="246">
        <v>5.4756944444444448E-2</v>
      </c>
      <c r="J29" s="246">
        <v>1.556712962962963E-2</v>
      </c>
      <c r="K29" s="246">
        <v>3.2662037037037038E-2</v>
      </c>
      <c r="L29" s="246">
        <v>1.8148148148148146E-2</v>
      </c>
      <c r="M29" s="246">
        <v>3.6909722222222226E-2</v>
      </c>
      <c r="N29" s="246">
        <f t="shared" si="0"/>
        <v>0.16017361111111111</v>
      </c>
      <c r="O29" s="248">
        <f t="shared" si="2"/>
        <v>1.7384259259259266E-2</v>
      </c>
      <c r="P29" s="140">
        <f t="shared" si="1"/>
        <v>45.557174071376551</v>
      </c>
      <c r="Q29" s="249" t="s">
        <v>170</v>
      </c>
      <c r="R29" s="156"/>
      <c r="S29" s="103">
        <v>0.49808935185185188</v>
      </c>
      <c r="T29" s="168">
        <v>0.485416666666664</v>
      </c>
    </row>
    <row r="30" spans="1:20" ht="21.75" customHeight="1" x14ac:dyDescent="0.2">
      <c r="A30" s="155">
        <v>8</v>
      </c>
      <c r="B30" s="104">
        <v>30</v>
      </c>
      <c r="C30" s="104">
        <v>10120394057</v>
      </c>
      <c r="D30" s="105" t="s">
        <v>204</v>
      </c>
      <c r="E30" s="106" t="s">
        <v>198</v>
      </c>
      <c r="F30" s="107" t="s">
        <v>170</v>
      </c>
      <c r="G30" s="131" t="s">
        <v>194</v>
      </c>
      <c r="H30" s="246">
        <v>2.0833333333333333E-3</v>
      </c>
      <c r="I30" s="246">
        <v>5.7824074074074076E-2</v>
      </c>
      <c r="J30" s="246">
        <v>1.6018518518518519E-2</v>
      </c>
      <c r="K30" s="246">
        <v>3.2662037037037038E-2</v>
      </c>
      <c r="L30" s="246">
        <v>1.6967592592592593E-2</v>
      </c>
      <c r="M30" s="246">
        <v>3.6215277777777777E-2</v>
      </c>
      <c r="N30" s="246">
        <f t="shared" si="0"/>
        <v>0.16177083333333334</v>
      </c>
      <c r="O30" s="248">
        <f t="shared" si="2"/>
        <v>1.8981481481481488E-2</v>
      </c>
      <c r="P30" s="140">
        <f t="shared" si="1"/>
        <v>45.57377049180328</v>
      </c>
      <c r="Q30" s="249" t="s">
        <v>170</v>
      </c>
      <c r="R30" s="156"/>
      <c r="S30" s="103">
        <v>0.48635578703703702</v>
      </c>
      <c r="T30" s="168">
        <v>0.47361111111110998</v>
      </c>
    </row>
    <row r="31" spans="1:20" ht="21.75" customHeight="1" x14ac:dyDescent="0.2">
      <c r="A31" s="155">
        <v>9</v>
      </c>
      <c r="B31" s="104">
        <v>35</v>
      </c>
      <c r="C31" s="104"/>
      <c r="D31" s="105" t="s">
        <v>234</v>
      </c>
      <c r="E31" s="106" t="s">
        <v>235</v>
      </c>
      <c r="F31" s="107" t="s">
        <v>169</v>
      </c>
      <c r="G31" s="131" t="s">
        <v>195</v>
      </c>
      <c r="H31" s="246">
        <v>2.1643518518518518E-3</v>
      </c>
      <c r="I31" s="246">
        <v>5.4756944444444448E-2</v>
      </c>
      <c r="J31" s="246">
        <v>1.4895833333333332E-2</v>
      </c>
      <c r="K31" s="246">
        <v>3.5347222222222217E-2</v>
      </c>
      <c r="L31" s="246">
        <v>1.8518518518518521E-2</v>
      </c>
      <c r="M31" s="246">
        <v>3.8993055555555552E-2</v>
      </c>
      <c r="N31" s="246">
        <f t="shared" si="0"/>
        <v>0.16467592592592592</v>
      </c>
      <c r="O31" s="248">
        <f t="shared" si="2"/>
        <v>2.1886574074074072E-2</v>
      </c>
      <c r="P31" s="140">
        <f t="shared" si="1"/>
        <v>45.544734686447619</v>
      </c>
      <c r="Q31" s="249" t="s">
        <v>170</v>
      </c>
      <c r="R31" s="156"/>
      <c r="S31" s="103"/>
      <c r="T31" s="168"/>
    </row>
    <row r="32" spans="1:20" ht="21.75" customHeight="1" x14ac:dyDescent="0.2">
      <c r="A32" s="155">
        <v>10</v>
      </c>
      <c r="B32" s="104">
        <v>37</v>
      </c>
      <c r="C32" s="104"/>
      <c r="D32" s="105" t="s">
        <v>236</v>
      </c>
      <c r="E32" s="106" t="s">
        <v>237</v>
      </c>
      <c r="F32" s="107" t="s">
        <v>168</v>
      </c>
      <c r="G32" s="131" t="s">
        <v>195</v>
      </c>
      <c r="H32" s="246">
        <v>2.2106481481481478E-3</v>
      </c>
      <c r="I32" s="246">
        <v>5.4756944444444448E-2</v>
      </c>
      <c r="J32" s="246">
        <v>1.5092592592592593E-2</v>
      </c>
      <c r="K32" s="246">
        <v>3.8344907407407411E-2</v>
      </c>
      <c r="L32" s="246">
        <v>1.8159722222222219E-2</v>
      </c>
      <c r="M32" s="246">
        <v>3.8993055555555552E-2</v>
      </c>
      <c r="N32" s="246">
        <f t="shared" si="0"/>
        <v>0.16755787037037037</v>
      </c>
      <c r="O32" s="248">
        <f t="shared" si="2"/>
        <v>2.4768518518518523E-2</v>
      </c>
      <c r="P32" s="140">
        <f t="shared" si="1"/>
        <v>34.295113426084569</v>
      </c>
      <c r="Q32" s="97"/>
      <c r="R32" s="156"/>
      <c r="S32" s="103"/>
      <c r="T32" s="168"/>
    </row>
    <row r="33" spans="1:20" ht="21.75" customHeight="1" x14ac:dyDescent="0.2">
      <c r="A33" s="155">
        <v>11</v>
      </c>
      <c r="B33" s="104">
        <v>39</v>
      </c>
      <c r="C33" s="104"/>
      <c r="D33" s="105" t="s">
        <v>238</v>
      </c>
      <c r="E33" s="106" t="s">
        <v>239</v>
      </c>
      <c r="F33" s="107" t="s">
        <v>168</v>
      </c>
      <c r="G33" s="131" t="s">
        <v>195</v>
      </c>
      <c r="H33" s="246">
        <v>2.1527777777777778E-3</v>
      </c>
      <c r="I33" s="246">
        <v>5.5671296296296302E-2</v>
      </c>
      <c r="J33" s="246">
        <v>1.5844907407407408E-2</v>
      </c>
      <c r="K33" s="246">
        <v>3.7210648148148152E-2</v>
      </c>
      <c r="L33" s="246">
        <v>1.834490740740741E-2</v>
      </c>
      <c r="M33" s="246">
        <v>3.8993055555555552E-2</v>
      </c>
      <c r="N33" s="246">
        <f t="shared" si="0"/>
        <v>0.16821759259259259</v>
      </c>
      <c r="O33" s="248">
        <f t="shared" si="2"/>
        <v>2.5428240740740737E-2</v>
      </c>
      <c r="P33" s="140">
        <f t="shared" si="1"/>
        <v>34.306869600987248</v>
      </c>
      <c r="Q33" s="97"/>
      <c r="R33" s="156"/>
      <c r="S33" s="103"/>
      <c r="T33" s="168"/>
    </row>
    <row r="34" spans="1:20" ht="21.75" customHeight="1" x14ac:dyDescent="0.2">
      <c r="A34" s="155">
        <v>12</v>
      </c>
      <c r="B34" s="104">
        <v>33</v>
      </c>
      <c r="C34" s="104"/>
      <c r="D34" s="105" t="s">
        <v>240</v>
      </c>
      <c r="E34" s="106" t="s">
        <v>241</v>
      </c>
      <c r="F34" s="107" t="s">
        <v>169</v>
      </c>
      <c r="G34" s="131" t="s">
        <v>194</v>
      </c>
      <c r="H34" s="246">
        <v>2.2106481481481478E-3</v>
      </c>
      <c r="I34" s="246">
        <v>5.7824074074074076E-2</v>
      </c>
      <c r="J34" s="246">
        <v>1.681712962962963E-2</v>
      </c>
      <c r="K34" s="246">
        <v>3.560185185185185E-2</v>
      </c>
      <c r="L34" s="246">
        <v>1.8067129629629631E-2</v>
      </c>
      <c r="M34" s="246">
        <v>3.8993055555555552E-2</v>
      </c>
      <c r="N34" s="246">
        <f t="shared" si="0"/>
        <v>0.16951388888888888</v>
      </c>
      <c r="O34" s="248">
        <f t="shared" si="2"/>
        <v>2.6724537037037033E-2</v>
      </c>
      <c r="P34" s="140">
        <f t="shared" si="1"/>
        <v>34.295113426084569</v>
      </c>
      <c r="Q34" s="97"/>
      <c r="R34" s="156"/>
      <c r="S34" s="103"/>
      <c r="T34" s="168"/>
    </row>
    <row r="35" spans="1:20" ht="21.75" customHeight="1" x14ac:dyDescent="0.2">
      <c r="A35" s="155">
        <v>13</v>
      </c>
      <c r="B35" s="104">
        <v>36</v>
      </c>
      <c r="C35" s="104"/>
      <c r="D35" s="105" t="s">
        <v>242</v>
      </c>
      <c r="E35" s="106" t="s">
        <v>243</v>
      </c>
      <c r="F35" s="107" t="s">
        <v>169</v>
      </c>
      <c r="G35" s="131" t="s">
        <v>195</v>
      </c>
      <c r="H35" s="246">
        <v>2.1527777777777778E-3</v>
      </c>
      <c r="I35" s="246">
        <v>5.7824074074074076E-2</v>
      </c>
      <c r="J35" s="246">
        <v>1.5509259259259257E-2</v>
      </c>
      <c r="K35" s="246">
        <v>3.8344907407407411E-2</v>
      </c>
      <c r="L35" s="246">
        <v>1.8726851851851852E-2</v>
      </c>
      <c r="M35" s="246">
        <v>3.8993055555555552E-2</v>
      </c>
      <c r="N35" s="246">
        <f t="shared" si="0"/>
        <v>0.17155092592592591</v>
      </c>
      <c r="O35" s="248">
        <f t="shared" si="2"/>
        <v>2.8761574074074064E-2</v>
      </c>
      <c r="P35" s="140">
        <f t="shared" si="1"/>
        <v>34.306869600987248</v>
      </c>
      <c r="Q35" s="97"/>
      <c r="R35" s="156"/>
      <c r="S35" s="103"/>
      <c r="T35" s="168"/>
    </row>
    <row r="36" spans="1:20" ht="21.75" customHeight="1" thickBot="1" x14ac:dyDescent="0.25">
      <c r="A36" s="158">
        <v>14</v>
      </c>
      <c r="B36" s="159">
        <v>34</v>
      </c>
      <c r="C36" s="159"/>
      <c r="D36" s="160" t="s">
        <v>244</v>
      </c>
      <c r="E36" s="161" t="s">
        <v>245</v>
      </c>
      <c r="F36" s="169" t="s">
        <v>169</v>
      </c>
      <c r="G36" s="162" t="s">
        <v>195</v>
      </c>
      <c r="H36" s="247">
        <v>2.3726851851851851E-3</v>
      </c>
      <c r="I36" s="247">
        <v>5.9907407407407409E-2</v>
      </c>
      <c r="J36" s="247">
        <v>1.6770833333333332E-2</v>
      </c>
      <c r="K36" s="247">
        <v>3.936342592592592E-2</v>
      </c>
      <c r="L36" s="247">
        <v>2.0254629629629629E-2</v>
      </c>
      <c r="M36" s="247">
        <v>3.8993055555555552E-2</v>
      </c>
      <c r="N36" s="247">
        <f t="shared" si="0"/>
        <v>0.17766203703703701</v>
      </c>
      <c r="O36" s="250">
        <f t="shared" si="2"/>
        <v>3.4872685185185159E-2</v>
      </c>
      <c r="P36" s="163">
        <f t="shared" si="1"/>
        <v>34.262238959260529</v>
      </c>
      <c r="Q36" s="164"/>
      <c r="R36" s="165"/>
      <c r="S36" s="103"/>
      <c r="T36" s="168"/>
    </row>
    <row r="37" spans="1:20" ht="6.75" customHeight="1" thickTop="1" thickBot="1" x14ac:dyDescent="0.25">
      <c r="A37" s="149"/>
      <c r="B37" s="150"/>
      <c r="C37" s="150"/>
      <c r="D37" s="151"/>
      <c r="E37" s="152"/>
      <c r="F37" s="108"/>
      <c r="G37" s="153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</row>
    <row r="38" spans="1:20" ht="15.75" thickTop="1" x14ac:dyDescent="0.2">
      <c r="A38" s="229" t="s">
        <v>49</v>
      </c>
      <c r="B38" s="230"/>
      <c r="C38" s="230"/>
      <c r="D38" s="230"/>
      <c r="E38" s="230"/>
      <c r="F38" s="230"/>
      <c r="G38" s="230" t="s">
        <v>50</v>
      </c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1"/>
    </row>
    <row r="39" spans="1:20" x14ac:dyDescent="0.2">
      <c r="A39" s="166" t="s">
        <v>223</v>
      </c>
      <c r="B39" s="110"/>
      <c r="C39" s="111"/>
      <c r="D39" s="110"/>
      <c r="E39" s="112"/>
      <c r="F39" s="113"/>
      <c r="G39" s="114" t="s">
        <v>176</v>
      </c>
      <c r="H39" s="167">
        <v>2</v>
      </c>
      <c r="I39" s="243"/>
      <c r="J39" s="238"/>
      <c r="K39" s="238"/>
      <c r="L39" s="238"/>
      <c r="M39" s="238"/>
      <c r="N39" s="238"/>
      <c r="O39" s="241"/>
      <c r="P39" s="116"/>
      <c r="Q39" s="132" t="s">
        <v>184</v>
      </c>
      <c r="R39" s="118">
        <f>COUNTIF(F23:F36,"ЗМС")</f>
        <v>0</v>
      </c>
    </row>
    <row r="40" spans="1:20" x14ac:dyDescent="0.2">
      <c r="A40" s="166" t="s">
        <v>224</v>
      </c>
      <c r="B40" s="110"/>
      <c r="C40" s="119"/>
      <c r="D40" s="110"/>
      <c r="E40" s="120"/>
      <c r="F40" s="121"/>
      <c r="G40" s="122" t="s">
        <v>177</v>
      </c>
      <c r="H40" s="115">
        <f>H41+H46</f>
        <v>14</v>
      </c>
      <c r="I40" s="244"/>
      <c r="J40" s="239"/>
      <c r="K40" s="239"/>
      <c r="L40" s="239"/>
      <c r="M40" s="239"/>
      <c r="N40" s="239"/>
      <c r="O40" s="136"/>
      <c r="P40" s="123"/>
      <c r="Q40" s="132" t="s">
        <v>185</v>
      </c>
      <c r="R40" s="118">
        <f>COUNTIF(F23:F36,"МСМК")</f>
        <v>0</v>
      </c>
    </row>
    <row r="41" spans="1:20" x14ac:dyDescent="0.2">
      <c r="A41" s="166" t="s">
        <v>225</v>
      </c>
      <c r="B41" s="110"/>
      <c r="C41" s="124"/>
      <c r="D41" s="110"/>
      <c r="E41" s="120"/>
      <c r="F41" s="121"/>
      <c r="G41" s="122" t="s">
        <v>178</v>
      </c>
      <c r="H41" s="115">
        <f>H42+H43+H44+H45</f>
        <v>14</v>
      </c>
      <c r="I41" s="244"/>
      <c r="J41" s="239"/>
      <c r="K41" s="239"/>
      <c r="L41" s="239"/>
      <c r="M41" s="239"/>
      <c r="N41" s="239"/>
      <c r="O41" s="136"/>
      <c r="P41" s="123"/>
      <c r="Q41" s="132" t="s">
        <v>186</v>
      </c>
      <c r="R41" s="118">
        <f>COUNTIF(F23:F36,"МС")</f>
        <v>0</v>
      </c>
    </row>
    <row r="42" spans="1:20" x14ac:dyDescent="0.2">
      <c r="A42" s="166" t="s">
        <v>197</v>
      </c>
      <c r="B42" s="110"/>
      <c r="C42" s="124"/>
      <c r="D42" s="110"/>
      <c r="E42" s="120"/>
      <c r="F42" s="121"/>
      <c r="G42" s="122" t="s">
        <v>179</v>
      </c>
      <c r="H42" s="115">
        <f>COUNT(A23:A144)</f>
        <v>14</v>
      </c>
      <c r="I42" s="244"/>
      <c r="J42" s="239"/>
      <c r="K42" s="239"/>
      <c r="L42" s="239"/>
      <c r="M42" s="239"/>
      <c r="N42" s="239"/>
      <c r="O42" s="136"/>
      <c r="P42" s="123"/>
      <c r="Q42" s="117" t="s">
        <v>61</v>
      </c>
      <c r="R42" s="118">
        <f>COUNTIF(F23:F36,"КМС")</f>
        <v>1</v>
      </c>
    </row>
    <row r="43" spans="1:20" x14ac:dyDescent="0.2">
      <c r="A43" s="109"/>
      <c r="B43" s="110"/>
      <c r="C43" s="124"/>
      <c r="D43" s="110"/>
      <c r="E43" s="120"/>
      <c r="F43" s="121"/>
      <c r="G43" s="122" t="s">
        <v>180</v>
      </c>
      <c r="H43" s="115">
        <f>COUNTIF(A23:A143,"ЛИМ")</f>
        <v>0</v>
      </c>
      <c r="I43" s="244"/>
      <c r="J43" s="239"/>
      <c r="K43" s="239"/>
      <c r="L43" s="239"/>
      <c r="M43" s="239"/>
      <c r="N43" s="239"/>
      <c r="O43" s="136"/>
      <c r="P43" s="123"/>
      <c r="Q43" s="117" t="s">
        <v>170</v>
      </c>
      <c r="R43" s="118">
        <f>COUNTIF(F23:F36,"1 СР")</f>
        <v>7</v>
      </c>
    </row>
    <row r="44" spans="1:20" x14ac:dyDescent="0.2">
      <c r="A44" s="109"/>
      <c r="B44" s="110"/>
      <c r="C44" s="110"/>
      <c r="D44" s="110"/>
      <c r="E44" s="120"/>
      <c r="F44" s="121"/>
      <c r="G44" s="122" t="s">
        <v>181</v>
      </c>
      <c r="H44" s="115">
        <f>COUNTIF(A23:A143,"НФ")</f>
        <v>0</v>
      </c>
      <c r="I44" s="244"/>
      <c r="J44" s="239"/>
      <c r="K44" s="239"/>
      <c r="L44" s="239"/>
      <c r="M44" s="239"/>
      <c r="N44" s="239"/>
      <c r="O44" s="136"/>
      <c r="P44" s="123"/>
      <c r="Q44" s="117" t="s">
        <v>169</v>
      </c>
      <c r="R44" s="118">
        <f>COUNTIF(F23:F36,"2 СР")</f>
        <v>4</v>
      </c>
    </row>
    <row r="45" spans="1:20" x14ac:dyDescent="0.2">
      <c r="A45" s="109"/>
      <c r="B45" s="110"/>
      <c r="C45" s="110"/>
      <c r="D45" s="110"/>
      <c r="E45" s="120"/>
      <c r="F45" s="121"/>
      <c r="G45" s="122" t="s">
        <v>182</v>
      </c>
      <c r="H45" s="115">
        <f>COUNTIF(A23:A143,"ДСКВ")</f>
        <v>0</v>
      </c>
      <c r="I45" s="244"/>
      <c r="J45" s="239"/>
      <c r="K45" s="239"/>
      <c r="L45" s="239"/>
      <c r="M45" s="239"/>
      <c r="N45" s="239"/>
      <c r="O45" s="136"/>
      <c r="P45" s="123"/>
      <c r="Q45" s="117" t="s">
        <v>168</v>
      </c>
      <c r="R45" s="118">
        <f>COUNTIF(F23:F37,"3 СР")</f>
        <v>2</v>
      </c>
    </row>
    <row r="46" spans="1:20" x14ac:dyDescent="0.2">
      <c r="A46" s="109"/>
      <c r="B46" s="110"/>
      <c r="C46" s="110"/>
      <c r="D46" s="110"/>
      <c r="E46" s="125"/>
      <c r="F46" s="126"/>
      <c r="G46" s="122" t="s">
        <v>183</v>
      </c>
      <c r="H46" s="115">
        <f>COUNTIF(A23:A143,"НС")</f>
        <v>0</v>
      </c>
      <c r="I46" s="245"/>
      <c r="J46" s="240"/>
      <c r="K46" s="240"/>
      <c r="L46" s="240"/>
      <c r="M46" s="240"/>
      <c r="N46" s="240"/>
      <c r="O46" s="242"/>
      <c r="P46" s="127"/>
      <c r="Q46" s="132"/>
      <c r="R46" s="133"/>
    </row>
    <row r="47" spans="1:20" x14ac:dyDescent="0.2">
      <c r="A47" s="172"/>
      <c r="B47" s="170"/>
      <c r="C47" s="170"/>
      <c r="D47" s="171"/>
      <c r="E47" s="173"/>
      <c r="F47" s="134"/>
      <c r="G47" s="134"/>
      <c r="H47" s="135"/>
      <c r="I47" s="135"/>
      <c r="J47" s="135"/>
      <c r="K47" s="135"/>
      <c r="L47" s="135"/>
      <c r="M47" s="135"/>
      <c r="N47" s="135"/>
      <c r="O47" s="136"/>
      <c r="P47" s="137"/>
      <c r="Q47" s="134"/>
      <c r="R47" s="128"/>
    </row>
    <row r="48" spans="1:20" ht="15.75" x14ac:dyDescent="0.2">
      <c r="A48" s="200" t="s">
        <v>51</v>
      </c>
      <c r="B48" s="196"/>
      <c r="C48" s="196"/>
      <c r="D48" s="196"/>
      <c r="E48" s="196" t="s">
        <v>52</v>
      </c>
      <c r="F48" s="196"/>
      <c r="G48" s="196"/>
      <c r="H48" s="196" t="s">
        <v>53</v>
      </c>
      <c r="I48" s="196"/>
      <c r="J48" s="196"/>
      <c r="K48" s="196"/>
      <c r="L48" s="196"/>
      <c r="M48" s="196"/>
      <c r="N48" s="196"/>
      <c r="O48" s="196"/>
      <c r="P48" s="196" t="s">
        <v>196</v>
      </c>
      <c r="Q48" s="196"/>
      <c r="R48" s="198"/>
    </row>
    <row r="49" spans="1:18" x14ac:dyDescent="0.2">
      <c r="A49" s="203"/>
      <c r="B49" s="204"/>
      <c r="C49" s="204"/>
      <c r="D49" s="204"/>
      <c r="E49" s="204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9"/>
    </row>
    <row r="50" spans="1:18" x14ac:dyDescent="0.2">
      <c r="A50" s="129"/>
      <c r="B50" s="138"/>
      <c r="C50" s="138"/>
      <c r="D50" s="138"/>
      <c r="E50" s="139"/>
      <c r="F50" s="138"/>
      <c r="G50" s="138"/>
      <c r="H50" s="135"/>
      <c r="I50" s="135"/>
      <c r="J50" s="135"/>
      <c r="K50" s="135"/>
      <c r="L50" s="135"/>
      <c r="M50" s="135"/>
      <c r="N50" s="135"/>
      <c r="O50" s="135"/>
      <c r="P50" s="138"/>
      <c r="Q50" s="138"/>
      <c r="R50" s="130"/>
    </row>
    <row r="51" spans="1:18" x14ac:dyDescent="0.2">
      <c r="A51" s="129"/>
      <c r="B51" s="138"/>
      <c r="C51" s="138"/>
      <c r="D51" s="138"/>
      <c r="E51" s="139"/>
      <c r="F51" s="138"/>
      <c r="G51" s="138"/>
      <c r="H51" s="135"/>
      <c r="I51" s="135"/>
      <c r="J51" s="135"/>
      <c r="K51" s="135"/>
      <c r="L51" s="135"/>
      <c r="M51" s="135"/>
      <c r="N51" s="135"/>
      <c r="O51" s="135"/>
      <c r="P51" s="138"/>
      <c r="Q51" s="138"/>
      <c r="R51" s="130"/>
    </row>
    <row r="52" spans="1:18" x14ac:dyDescent="0.2">
      <c r="A52" s="203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5"/>
    </row>
    <row r="53" spans="1:18" x14ac:dyDescent="0.2">
      <c r="A53" s="203"/>
      <c r="B53" s="204"/>
      <c r="C53" s="204"/>
      <c r="D53" s="204"/>
      <c r="E53" s="204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7"/>
    </row>
    <row r="54" spans="1:18" ht="15" customHeight="1" thickBot="1" x14ac:dyDescent="0.25">
      <c r="A54" s="201"/>
      <c r="B54" s="202"/>
      <c r="C54" s="202"/>
      <c r="D54" s="202"/>
      <c r="E54" s="197" t="str">
        <f>G17</f>
        <v>ЖЕРЕБЦОВА М.С. (ВК, г. ЧИТА)</v>
      </c>
      <c r="F54" s="197"/>
      <c r="G54" s="197"/>
      <c r="H54" s="197" t="str">
        <f>G18</f>
        <v>КЛЮЧНИКОВА О.А. (ВК, г. ЧИТА)</v>
      </c>
      <c r="I54" s="197"/>
      <c r="J54" s="197"/>
      <c r="K54" s="197"/>
      <c r="L54" s="197"/>
      <c r="M54" s="197"/>
      <c r="N54" s="197"/>
      <c r="O54" s="197"/>
      <c r="P54" s="197" t="str">
        <f>G19</f>
        <v>ПЕРВОВ М.В. (1 кат, г.Краснокаменск)</v>
      </c>
      <c r="Q54" s="197"/>
      <c r="R54" s="199"/>
    </row>
    <row r="55" spans="1:18" ht="13.5" thickTop="1" x14ac:dyDescent="0.2"/>
  </sheetData>
  <sortState ref="A23:U120">
    <sortCondition ref="A23:A120"/>
  </sortState>
  <mergeCells count="42">
    <mergeCell ref="A38:F38"/>
    <mergeCell ref="G38:R38"/>
    <mergeCell ref="O21:O22"/>
    <mergeCell ref="P21:P22"/>
    <mergeCell ref="A7:R7"/>
    <mergeCell ref="H15:R15"/>
    <mergeCell ref="H21:M21"/>
    <mergeCell ref="N21:N22"/>
    <mergeCell ref="A1:R1"/>
    <mergeCell ref="A2:R2"/>
    <mergeCell ref="A3:R3"/>
    <mergeCell ref="A4:R4"/>
    <mergeCell ref="A6:R6"/>
    <mergeCell ref="S21:S22"/>
    <mergeCell ref="T21:T22"/>
    <mergeCell ref="Q21:Q22"/>
    <mergeCell ref="A9:R9"/>
    <mergeCell ref="A10:R10"/>
    <mergeCell ref="A11:R11"/>
    <mergeCell ref="A15:G15"/>
    <mergeCell ref="A21:A22"/>
    <mergeCell ref="B21:B22"/>
    <mergeCell ref="C21:C22"/>
    <mergeCell ref="D21:D22"/>
    <mergeCell ref="E21:E22"/>
    <mergeCell ref="R21:R22"/>
    <mergeCell ref="F21:F22"/>
    <mergeCell ref="G21:G22"/>
    <mergeCell ref="H48:O48"/>
    <mergeCell ref="H54:O54"/>
    <mergeCell ref="P48:R48"/>
    <mergeCell ref="P54:R54"/>
    <mergeCell ref="A48:D48"/>
    <mergeCell ref="A54:D54"/>
    <mergeCell ref="E48:G48"/>
    <mergeCell ref="E54:G54"/>
    <mergeCell ref="A49:E49"/>
    <mergeCell ref="F49:R49"/>
    <mergeCell ref="A52:E52"/>
    <mergeCell ref="F52:R52"/>
    <mergeCell ref="A53:E53"/>
    <mergeCell ref="F53:R53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49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мнг г</vt:lpstr>
      <vt:lpstr>'мнг г'!Заголовки_для_печати</vt:lpstr>
      <vt:lpstr>'Стартовый протокол'!Заголовки_для_печати</vt:lpstr>
      <vt:lpstr>'мнг г'!Область_печати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2022-08-09T09:08:05Z</dcterms:modified>
</cp:coreProperties>
</file>