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ПГ с отсечекой" sheetId="102" r:id="rId1"/>
  </sheets>
  <definedNames>
    <definedName name="_xlnm.Print_Titles" localSheetId="0">'ПГ с отсечекой'!$21:$22</definedName>
    <definedName name="_xlnm.Print_Area" localSheetId="0">'ПГ с отсечекой'!$A$1:$M$86</definedName>
  </definedNames>
  <calcPr calcId="152511"/>
</workbook>
</file>

<file path=xl/calcChain.xml><?xml version="1.0" encoding="utf-8"?>
<calcChain xmlns="http://schemas.openxmlformats.org/spreadsheetml/2006/main">
  <c r="K23" i="102" l="1"/>
  <c r="K24" i="102" s="1"/>
  <c r="I64" i="102"/>
  <c r="H64" i="102"/>
  <c r="I62" i="102"/>
  <c r="H62" i="102"/>
  <c r="I60" i="102"/>
  <c r="H60" i="102"/>
  <c r="I58" i="102"/>
  <c r="H58" i="102"/>
  <c r="I56" i="102"/>
  <c r="H56" i="102"/>
  <c r="I54" i="102"/>
  <c r="H54" i="102"/>
  <c r="I52" i="102"/>
  <c r="H52" i="102"/>
  <c r="I50" i="102"/>
  <c r="H50" i="102"/>
  <c r="I48" i="102"/>
  <c r="H48" i="102"/>
  <c r="I46" i="102"/>
  <c r="H46" i="102"/>
  <c r="I44" i="102"/>
  <c r="H44" i="102"/>
  <c r="I24" i="102"/>
  <c r="I26" i="102"/>
  <c r="I28" i="102"/>
  <c r="I30" i="102"/>
  <c r="I32" i="102"/>
  <c r="I34" i="102"/>
  <c r="I36" i="102"/>
  <c r="I38" i="102"/>
  <c r="I40" i="102"/>
  <c r="I42" i="102"/>
  <c r="H42" i="102"/>
  <c r="H40" i="102"/>
  <c r="H38" i="102"/>
  <c r="H36" i="102"/>
  <c r="H34" i="102"/>
  <c r="H32" i="102"/>
  <c r="H30" i="102"/>
  <c r="H28" i="102"/>
  <c r="H26" i="102"/>
  <c r="H24" i="102"/>
  <c r="J57" i="102"/>
  <c r="J58" i="102" s="1"/>
  <c r="J27" i="102"/>
  <c r="J28" i="102" s="1"/>
  <c r="J25" i="102"/>
  <c r="J26" i="102" s="1"/>
  <c r="M73" i="102"/>
  <c r="G24" i="102"/>
  <c r="G68" i="102"/>
  <c r="G66" i="102"/>
  <c r="G60" i="102"/>
  <c r="G58" i="102"/>
  <c r="G56" i="102"/>
  <c r="G54" i="102"/>
  <c r="G52" i="102"/>
  <c r="G50" i="102"/>
  <c r="G48" i="102"/>
  <c r="G46" i="102"/>
  <c r="G44" i="102"/>
  <c r="G42" i="102"/>
  <c r="G40" i="102"/>
  <c r="G38" i="102"/>
  <c r="G36" i="102"/>
  <c r="G34" i="102"/>
  <c r="G32" i="102"/>
  <c r="G30" i="102"/>
  <c r="G28" i="102"/>
  <c r="G26" i="102"/>
  <c r="A68" i="102"/>
  <c r="A66" i="102"/>
  <c r="A64" i="102"/>
  <c r="A62" i="102"/>
  <c r="A60" i="102"/>
  <c r="A58" i="102"/>
  <c r="A56" i="102"/>
  <c r="A54" i="102"/>
  <c r="A52" i="102"/>
  <c r="A50" i="102"/>
  <c r="A48" i="102"/>
  <c r="A46" i="102"/>
  <c r="A44" i="102"/>
  <c r="A42" i="102"/>
  <c r="A40" i="102"/>
  <c r="A38" i="102"/>
  <c r="A36" i="102"/>
  <c r="A34" i="102"/>
  <c r="A32" i="102"/>
  <c r="A30" i="102"/>
  <c r="A28" i="102"/>
  <c r="A26" i="102"/>
  <c r="A24" i="102"/>
  <c r="K67" i="102" l="1"/>
  <c r="K68" i="102" s="1"/>
  <c r="K65" i="102"/>
  <c r="K66" i="102" s="1"/>
  <c r="K63" i="102"/>
  <c r="K64" i="102" s="1"/>
  <c r="K61" i="102"/>
  <c r="K62" i="102" s="1"/>
  <c r="K59" i="102"/>
  <c r="K60" i="102" s="1"/>
  <c r="K57" i="102"/>
  <c r="K58" i="102" s="1"/>
  <c r="K55" i="102"/>
  <c r="K56" i="102" s="1"/>
  <c r="K53" i="102"/>
  <c r="K54" i="102" s="1"/>
  <c r="J33" i="102"/>
  <c r="J34" i="102" s="1"/>
  <c r="J68" i="102"/>
  <c r="J66" i="102"/>
  <c r="J63" i="102"/>
  <c r="J64" i="102" s="1"/>
  <c r="J61" i="102"/>
  <c r="J62" i="102" s="1"/>
  <c r="J59" i="102"/>
  <c r="J60" i="102" s="1"/>
  <c r="J55" i="102"/>
  <c r="J56" i="102" s="1"/>
  <c r="M77" i="102"/>
  <c r="M76" i="102"/>
  <c r="M75" i="102"/>
  <c r="M74" i="102"/>
  <c r="L86" i="102" l="1"/>
  <c r="I86" i="102" l="1"/>
  <c r="E86" i="102"/>
  <c r="M71" i="102"/>
  <c r="J29" i="102"/>
  <c r="J30" i="102" s="1"/>
  <c r="K25" i="102" l="1"/>
  <c r="K26" i="102" s="1"/>
  <c r="M72" i="102" l="1"/>
  <c r="J53" i="102"/>
  <c r="J54" i="102" s="1"/>
  <c r="K51" i="102"/>
  <c r="K52" i="102" s="1"/>
  <c r="J51" i="102"/>
  <c r="J52" i="102" s="1"/>
  <c r="K49" i="102"/>
  <c r="K50" i="102" s="1"/>
  <c r="J49" i="102"/>
  <c r="J50" i="102" s="1"/>
  <c r="K47" i="102"/>
  <c r="K48" i="102" s="1"/>
  <c r="J47" i="102"/>
  <c r="J48" i="102" s="1"/>
  <c r="K45" i="102"/>
  <c r="K46" i="102" s="1"/>
  <c r="J45" i="102"/>
  <c r="J46" i="102" s="1"/>
  <c r="K43" i="102"/>
  <c r="K44" i="102" s="1"/>
  <c r="J43" i="102"/>
  <c r="J44" i="102" s="1"/>
  <c r="K41" i="102"/>
  <c r="K42" i="102" s="1"/>
  <c r="J41" i="102"/>
  <c r="J42" i="102" s="1"/>
  <c r="K39" i="102"/>
  <c r="K40" i="102" s="1"/>
  <c r="J39" i="102"/>
  <c r="J40" i="102" s="1"/>
  <c r="K37" i="102"/>
  <c r="K38" i="102" s="1"/>
  <c r="J37" i="102"/>
  <c r="J38" i="102" s="1"/>
  <c r="K35" i="102"/>
  <c r="K36" i="102" s="1"/>
  <c r="J35" i="102"/>
  <c r="J36" i="102" s="1"/>
  <c r="K33" i="102"/>
  <c r="K34" i="102" s="1"/>
  <c r="K31" i="102"/>
  <c r="K32" i="102" s="1"/>
  <c r="J31" i="102"/>
  <c r="J32" i="102" s="1"/>
  <c r="K29" i="102"/>
  <c r="K30" i="102" s="1"/>
  <c r="K27" i="102"/>
  <c r="K28" i="102" s="1"/>
</calcChain>
</file>

<file path=xl/sharedStrings.xml><?xml version="1.0" encoding="utf-8"?>
<sst xmlns="http://schemas.openxmlformats.org/spreadsheetml/2006/main" count="263" uniqueCount="176">
  <si>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</si>
  <si>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</si>
  <si>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</si>
  <si>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</si>
  <si>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</si>
  <si>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</si>
  <si>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</si>
  <si>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</si>
  <si>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</si>
  <si>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</si>
  <si>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</si>
  <si>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</si>
  <si>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</si>
  <si>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</si>
  <si>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</si>
  <si>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</si>
  <si>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</si>
  <si>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</si>
  <si>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</si>
  <si>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</si>
  <si>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</si>
  <si>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</si>
  <si>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</si>
  <si>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</si>
  <si>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</si>
  <si>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</si>
  <si>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</si>
  <si>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</si>
  <si>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</si>
  <si>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</si>
  <si>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</si>
  <si>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</si>
  <si>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</si>
  <si>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</si>
  <si>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</si>
  <si>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</si>
  <si>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</si>
  <si>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</si>
  <si>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Свердловская область</t>
  </si>
  <si>
    <t>СТАТИСТИКА ГОНКИ</t>
  </si>
  <si>
    <t>ДИСТАНЦИЯ: ДЛИНА КРУГА/КРУГОВ</t>
  </si>
  <si>
    <t>ТЕРРИТОРИАЛЬНАЯ ПРИНАДЛЕЖНОСТЬ</t>
  </si>
  <si>
    <t>Самарская область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</si>
  <si>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</si>
  <si>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</si>
  <si>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</si>
  <si>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</si>
  <si>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</si>
  <si>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</si>
  <si>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 xml:space="preserve">НАЗВАНИЕ ТРАССЫ / РЕГ. НОМЕР: 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</si>
  <si>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</si>
  <si>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</si>
  <si>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СУДЬЯ НА ФИНИШЕ</t>
  </si>
  <si>
    <t>ВК</t>
  </si>
  <si>
    <t>Москва</t>
  </si>
  <si>
    <t>Республика Адыгея</t>
  </si>
  <si>
    <t>Московская область</t>
  </si>
  <si>
    <t>Министерство физической культуры и спорта Краснодарского края</t>
  </si>
  <si>
    <t>Федерация велосипедного спорта Кубани</t>
  </si>
  <si>
    <t>ЧЕМПИОНАТ РОССИИ</t>
  </si>
  <si>
    <t>шоссе - парная гонка 50 км</t>
  </si>
  <si>
    <t>Мужчины</t>
  </si>
  <si>
    <t>МЕСТО ПРОВЕДЕНИЯ: г. Белореченск</t>
  </si>
  <si>
    <t>№ ВРВС: 0080691811Г</t>
  </si>
  <si>
    <t>№ ЕКП 2021: 32484</t>
  </si>
  <si>
    <t>ЕЖОВ В.Н. (ВК, г.Краснодар )</t>
  </si>
  <si>
    <t>СОЛУКОВА Н.В. (ВК, г.Краснодар)</t>
  </si>
  <si>
    <t>МЕЛЬНИК А.И. (ВК, г.Краснодар)</t>
  </si>
  <si>
    <t xml:space="preserve">НАЧАЛО ГОНКИ: 10ч 30м 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</si>
  <si>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30м</t>
    </r>
  </si>
  <si>
    <t>25,0 км / 2</t>
  </si>
  <si>
    <t>1 круг</t>
  </si>
  <si>
    <t>СТАШ Мамыр</t>
  </si>
  <si>
    <t>04.05.1993</t>
  </si>
  <si>
    <t>ЕВТУШЕНКО Александр</t>
  </si>
  <si>
    <t>30.06.1993</t>
  </si>
  <si>
    <t>ФОКИН Михаил</t>
  </si>
  <si>
    <t>21.11.1997</t>
  </si>
  <si>
    <t>ВОРОБЬЕВ Антон</t>
  </si>
  <si>
    <t>12.10.1990</t>
  </si>
  <si>
    <t>КОМИН Александр</t>
  </si>
  <si>
    <t>12.04.1995</t>
  </si>
  <si>
    <t>МАЙКИН Роман</t>
  </si>
  <si>
    <t>14.08.1990</t>
  </si>
  <si>
    <t>ПОТЕКАЛО Николай</t>
  </si>
  <si>
    <t>20.03.2000</t>
  </si>
  <si>
    <t>Санкт-Петербург</t>
  </si>
  <si>
    <t>САВЕКИН Даниил</t>
  </si>
  <si>
    <t>13.04.2002</t>
  </si>
  <si>
    <t>ФРОЛОВ Игорь</t>
  </si>
  <si>
    <t>23.01.1990</t>
  </si>
  <si>
    <t>НЕКРАСОВ Константин</t>
  </si>
  <si>
    <t>04.04.1999</t>
  </si>
  <si>
    <t>ГОМОЗКОВ Артём</t>
  </si>
  <si>
    <t>27.06.2002</t>
  </si>
  <si>
    <t>ХУДЯКОВ Руслан</t>
  </si>
  <si>
    <t>17.11.2001</t>
  </si>
  <si>
    <t>ЕРШОВ Артур</t>
  </si>
  <si>
    <t>07.03.1990</t>
  </si>
  <si>
    <t>ПРОНИН Константин</t>
  </si>
  <si>
    <t>10.01.2001</t>
  </si>
  <si>
    <t>БОРЗОВ Дмитрий</t>
  </si>
  <si>
    <t>14.12.1999</t>
  </si>
  <si>
    <t>Омская область</t>
  </si>
  <si>
    <t>ФАТКУЛЛИН Валерий</t>
  </si>
  <si>
    <t>07.08.1998</t>
  </si>
  <si>
    <t>КУЛИКОВ Сергей</t>
  </si>
  <si>
    <t>31.10.1996</t>
  </si>
  <si>
    <t>Республика Крым</t>
  </si>
  <si>
    <t>КИСЕЛЕВ Сергей</t>
  </si>
  <si>
    <t>15.08.1983</t>
  </si>
  <si>
    <t>ШУЛЬЧЕНКО Никита</t>
  </si>
  <si>
    <t>31.05.1999</t>
  </si>
  <si>
    <t>ДОЛМАТОВ Виктор</t>
  </si>
  <si>
    <t>08.07.1999</t>
  </si>
  <si>
    <t>КУСТАДИНЧЕВ Роман</t>
  </si>
  <si>
    <t>03.08.1995</t>
  </si>
  <si>
    <t>Краснодарский край</t>
  </si>
  <si>
    <t>СЕРДЮКОВ Евгений</t>
  </si>
  <si>
    <t>05.03.2001</t>
  </si>
  <si>
    <t>ПЛАКУШКИН Сергей</t>
  </si>
  <si>
    <t>27.05.1997</t>
  </si>
  <si>
    <t>СУЧКОВ Василий</t>
  </si>
  <si>
    <t>05.07.1994</t>
  </si>
  <si>
    <t>САВЕЛЬЕВ Денис</t>
  </si>
  <si>
    <t>19.06.2001</t>
  </si>
  <si>
    <t>ГУСЕВ Яков</t>
  </si>
  <si>
    <t>20.03.2001</t>
  </si>
  <si>
    <t>ЛАУШКИН Лев</t>
  </si>
  <si>
    <t>27.11.2002</t>
  </si>
  <si>
    <t>ЧАСОВНИКОВ Артём</t>
  </si>
  <si>
    <t>22.01.2002</t>
  </si>
  <si>
    <t>КАПУСТИН Кирилл</t>
  </si>
  <si>
    <t>21.06.2002</t>
  </si>
  <si>
    <t>ИЛЬИН Роман</t>
  </si>
  <si>
    <t>21.08.2002</t>
  </si>
  <si>
    <t>МАРТЫНОВ Никита</t>
  </si>
  <si>
    <t>26.08.1999</t>
  </si>
  <si>
    <t>ШЕРСТНЕВ Тимофей</t>
  </si>
  <si>
    <t>21.10.1999</t>
  </si>
  <si>
    <t>РУЖНОВ Михаил</t>
  </si>
  <si>
    <t>02.12.1972</t>
  </si>
  <si>
    <t>ОВЧАРОВ Валерий</t>
  </si>
  <si>
    <t>15.05.2001</t>
  </si>
  <si>
    <t>ГОРЮШИН Александр</t>
  </si>
  <si>
    <t>03.03.2000</t>
  </si>
  <si>
    <t>Удмуртская Республика</t>
  </si>
  <si>
    <t>ЛОПАТИН Кирилл</t>
  </si>
  <si>
    <t>01.06.2001</t>
  </si>
  <si>
    <t>МИТЛАШ Александр</t>
  </si>
  <si>
    <t>06.07.2001</t>
  </si>
  <si>
    <t>Краснодаский край</t>
  </si>
  <si>
    <t>ЗАГУМЕННИКОВ Роман</t>
  </si>
  <si>
    <t>02.09.2002</t>
  </si>
  <si>
    <t>УСТИНОВ Арсентий</t>
  </si>
  <si>
    <t>30.03.2002</t>
  </si>
  <si>
    <t>КОМАРОВ Егор</t>
  </si>
  <si>
    <t>31.08.2002</t>
  </si>
  <si>
    <t>КНЯЗЕВ Никита</t>
  </si>
  <si>
    <t>02.04.2000</t>
  </si>
  <si>
    <t>ГЕЛЬМУТДИНОВ Иван</t>
  </si>
  <si>
    <t>20.08.2002</t>
  </si>
  <si>
    <t>Н/Ф</t>
  </si>
  <si>
    <t>ТАРАНЕНКО Дмитрий</t>
  </si>
  <si>
    <t>27.08.2002</t>
  </si>
  <si>
    <t>УСМАНОВ Елисей</t>
  </si>
  <si>
    <t>28.05.2002</t>
  </si>
  <si>
    <t>БАЙДИКОВ Илья</t>
  </si>
  <si>
    <t>20.07.1996</t>
  </si>
  <si>
    <t>ГРИШИН Максим</t>
  </si>
  <si>
    <t>10.02.1997</t>
  </si>
  <si>
    <t>Температура: +27</t>
  </si>
  <si>
    <t>Влажность: 51%</t>
  </si>
  <si>
    <t>Осадки: кратковременный дождь</t>
  </si>
  <si>
    <t>Ветер: 12 км\ч (с/з)</t>
  </si>
  <si>
    <t>ДАТА ПРОВЕДЕНИЯ: 19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</si>
</sst>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.00"/>
  </numFmts>
  <fonts count="25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28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49" fontId="9" fillId="0" borderId="16" xfId="2" applyNumberFormat="1" applyFont="1" applyBorder="1" applyAlignment="1">
      <alignment horizontal="center" vertical="center"/>
    </xf>
    <xf numFmtId="0" fontId="9" fillId="0" borderId="18" xfId="2" applyFont="1" applyBorder="1" applyAlignment="1">
      <alignment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19" fillId="0" borderId="14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1" fontId="17" fillId="0" borderId="17" xfId="2" applyNumberFormat="1" applyFont="1" applyBorder="1" applyAlignment="1">
      <alignment horizontal="right" vertical="center"/>
    </xf>
    <xf numFmtId="0" fontId="17" fillId="0" borderId="17" xfId="2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26" xfId="2" applyFont="1" applyFill="1" applyBorder="1" applyAlignment="1">
      <alignment vertical="center"/>
    </xf>
    <xf numFmtId="0" fontId="19" fillId="0" borderId="19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40" xfId="2" applyFont="1" applyFill="1" applyBorder="1" applyAlignment="1">
      <alignment horizontal="center" vertical="center"/>
    </xf>
    <xf numFmtId="164" fontId="9" fillId="0" borderId="40" xfId="2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3" xfId="2" applyFont="1" applyFill="1" applyBorder="1" applyAlignment="1">
      <alignment horizontal="center" vertical="center"/>
    </xf>
    <xf numFmtId="164" fontId="9" fillId="0" borderId="43" xfId="2" applyNumberFormat="1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center" vertical="center"/>
    </xf>
    <xf numFmtId="164" fontId="9" fillId="0" borderId="44" xfId="2" applyNumberFormat="1" applyFont="1" applyFill="1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6" xfId="2" applyFont="1" applyFill="1" applyBorder="1" applyAlignment="1">
      <alignment horizontal="center" vertical="center"/>
    </xf>
    <xf numFmtId="164" fontId="9" fillId="0" borderId="46" xfId="2" applyNumberFormat="1" applyFont="1" applyFill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 wrapText="1"/>
    </xf>
    <xf numFmtId="0" fontId="17" fillId="0" borderId="48" xfId="2" applyFont="1" applyBorder="1" applyAlignment="1">
      <alignment horizontal="center" vertical="center" wrapText="1"/>
    </xf>
    <xf numFmtId="0" fontId="18" fillId="0" borderId="49" xfId="2" applyFont="1" applyBorder="1" applyAlignment="1">
      <alignment horizontal="center" vertical="center" wrapText="1"/>
    </xf>
    <xf numFmtId="2" fontId="19" fillId="0" borderId="51" xfId="2" applyNumberFormat="1" applyFont="1" applyBorder="1" applyAlignment="1">
      <alignment horizontal="center" vertical="center"/>
    </xf>
    <xf numFmtId="2" fontId="9" fillId="0" borderId="50" xfId="2" applyNumberFormat="1" applyFont="1" applyBorder="1" applyAlignment="1">
      <alignment horizontal="center" vertical="center"/>
    </xf>
    <xf numFmtId="2" fontId="19" fillId="0" borderId="24" xfId="2" applyNumberFormat="1" applyFont="1" applyBorder="1" applyAlignment="1">
      <alignment horizontal="center" vertical="center"/>
    </xf>
    <xf numFmtId="2" fontId="9" fillId="0" borderId="52" xfId="0" applyNumberFormat="1" applyFont="1" applyBorder="1" applyAlignment="1">
      <alignment horizontal="center" vertical="center"/>
    </xf>
    <xf numFmtId="2" fontId="19" fillId="0" borderId="53" xfId="2" applyNumberFormat="1" applyFont="1" applyBorder="1" applyAlignment="1">
      <alignment horizontal="center" vertical="center"/>
    </xf>
    <xf numFmtId="2" fontId="9" fillId="0" borderId="35" xfId="2" applyNumberFormat="1" applyFont="1" applyBorder="1" applyAlignment="1">
      <alignment horizontal="center" vertical="center"/>
    </xf>
    <xf numFmtId="2" fontId="19" fillId="0" borderId="35" xfId="2" applyNumberFormat="1" applyFont="1" applyBorder="1" applyAlignment="1">
      <alignment horizontal="center" vertical="center"/>
    </xf>
    <xf numFmtId="2" fontId="9" fillId="0" borderId="52" xfId="2" applyNumberFormat="1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54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 wrapText="1"/>
    </xf>
    <xf numFmtId="0" fontId="23" fillId="0" borderId="44" xfId="9" applyFont="1" applyFill="1" applyBorder="1" applyAlignment="1">
      <alignment vertical="center" wrapText="1"/>
    </xf>
    <xf numFmtId="14" fontId="23" fillId="0" borderId="44" xfId="7" applyNumberFormat="1" applyFont="1" applyFill="1" applyBorder="1" applyAlignment="1">
      <alignment horizontal="center" vertical="center" wrapText="1"/>
    </xf>
    <xf numFmtId="0" fontId="23" fillId="0" borderId="50" xfId="7" applyFont="1" applyFill="1" applyBorder="1" applyAlignment="1">
      <alignment horizontal="center" vertical="center" wrapText="1"/>
    </xf>
    <xf numFmtId="0" fontId="23" fillId="0" borderId="46" xfId="9" applyFont="1" applyFill="1" applyBorder="1" applyAlignment="1">
      <alignment vertical="center" wrapText="1"/>
    </xf>
    <xf numFmtId="14" fontId="23" fillId="0" borderId="46" xfId="7" applyNumberFormat="1" applyFont="1" applyFill="1" applyBorder="1" applyAlignment="1">
      <alignment horizontal="center" vertical="center" wrapText="1"/>
    </xf>
    <xf numFmtId="0" fontId="23" fillId="0" borderId="43" xfId="9" applyFont="1" applyFill="1" applyBorder="1" applyAlignment="1">
      <alignment vertical="center" wrapText="1"/>
    </xf>
    <xf numFmtId="14" fontId="23" fillId="0" borderId="43" xfId="7" applyNumberFormat="1" applyFont="1" applyFill="1" applyBorder="1" applyAlignment="1">
      <alignment horizontal="center" vertical="center" wrapText="1"/>
    </xf>
    <xf numFmtId="0" fontId="23" fillId="0" borderId="24" xfId="7" applyFont="1" applyFill="1" applyBorder="1" applyAlignment="1">
      <alignment horizontal="center" vertical="center" wrapText="1"/>
    </xf>
    <xf numFmtId="0" fontId="23" fillId="0" borderId="40" xfId="9" applyFont="1" applyFill="1" applyBorder="1" applyAlignment="1">
      <alignment vertical="center" wrapText="1"/>
    </xf>
    <xf numFmtId="14" fontId="23" fillId="0" borderId="40" xfId="7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4" fillId="0" borderId="18" xfId="2" applyFont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14" fontId="9" fillId="0" borderId="0" xfId="2" applyNumberFormat="1" applyFont="1" applyBorder="1" applyAlignment="1">
      <alignment vertical="center"/>
    </xf>
    <xf numFmtId="165" fontId="17" fillId="0" borderId="0" xfId="2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14" fontId="9" fillId="0" borderId="0" xfId="2" applyNumberFormat="1" applyFont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/>
    </xf>
    <xf numFmtId="2" fontId="24" fillId="0" borderId="51" xfId="2" applyNumberFormat="1" applyFont="1" applyBorder="1" applyAlignment="1">
      <alignment horizontal="center" vertical="center"/>
    </xf>
    <xf numFmtId="0" fontId="9" fillId="0" borderId="29" xfId="2" applyFont="1" applyBorder="1" applyAlignment="1">
      <alignment vertical="center"/>
    </xf>
    <xf numFmtId="0" fontId="15" fillId="0" borderId="29" xfId="2" applyFont="1" applyBorder="1" applyAlignment="1">
      <alignment horizontal="right" vertical="center"/>
    </xf>
    <xf numFmtId="0" fontId="15" fillId="0" borderId="28" xfId="2" applyFont="1" applyBorder="1" applyAlignment="1">
      <alignment horizontal="right" vertical="center"/>
    </xf>
    <xf numFmtId="0" fontId="19" fillId="0" borderId="58" xfId="2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59" xfId="2" applyFont="1" applyFill="1" applyBorder="1" applyAlignment="1">
      <alignment horizontal="center" vertical="center"/>
    </xf>
    <xf numFmtId="0" fontId="23" fillId="0" borderId="59" xfId="9" applyFont="1" applyFill="1" applyBorder="1" applyAlignment="1">
      <alignment vertical="center" wrapText="1"/>
    </xf>
    <xf numFmtId="14" fontId="23" fillId="0" borderId="59" xfId="7" applyNumberFormat="1" applyFont="1" applyFill="1" applyBorder="1" applyAlignment="1">
      <alignment horizontal="center" vertical="center" wrapText="1"/>
    </xf>
    <xf numFmtId="164" fontId="9" fillId="0" borderId="59" xfId="2" applyNumberFormat="1" applyFont="1" applyFill="1" applyBorder="1" applyAlignment="1">
      <alignment horizontal="center" vertical="center" wrapText="1"/>
    </xf>
    <xf numFmtId="2" fontId="19" fillId="0" borderId="60" xfId="2" applyNumberFormat="1" applyFont="1" applyBorder="1" applyAlignment="1">
      <alignment horizontal="center" vertical="center"/>
    </xf>
    <xf numFmtId="2" fontId="19" fillId="0" borderId="61" xfId="2" applyNumberFormat="1" applyFont="1" applyBorder="1" applyAlignment="1">
      <alignment horizontal="center" vertical="center"/>
    </xf>
    <xf numFmtId="0" fontId="9" fillId="0" borderId="59" xfId="2" applyFont="1" applyBorder="1" applyAlignment="1">
      <alignment horizontal="center" vertical="center"/>
    </xf>
    <xf numFmtId="0" fontId="9" fillId="0" borderId="56" xfId="2" applyFont="1" applyBorder="1" applyAlignment="1">
      <alignment horizontal="center" vertical="center" wrapText="1"/>
    </xf>
    <xf numFmtId="166" fontId="23" fillId="0" borderId="50" xfId="7" applyNumberFormat="1" applyFont="1" applyFill="1" applyBorder="1" applyAlignment="1">
      <alignment horizontal="center" vertical="center" wrapText="1"/>
    </xf>
    <xf numFmtId="166" fontId="19" fillId="0" borderId="51" xfId="2" applyNumberFormat="1" applyFont="1" applyBorder="1" applyAlignment="1">
      <alignment horizontal="center" vertical="center"/>
    </xf>
    <xf numFmtId="166" fontId="23" fillId="0" borderId="24" xfId="7" applyNumberFormat="1" applyFont="1" applyFill="1" applyBorder="1" applyAlignment="1">
      <alignment horizontal="center" vertical="center" wrapText="1"/>
    </xf>
    <xf numFmtId="166" fontId="19" fillId="0" borderId="24" xfId="2" applyNumberFormat="1" applyFont="1" applyBorder="1" applyAlignment="1">
      <alignment horizontal="center" vertical="center"/>
    </xf>
    <xf numFmtId="166" fontId="19" fillId="0" borderId="60" xfId="2" applyNumberFormat="1" applyFont="1" applyBorder="1" applyAlignment="1">
      <alignment horizontal="center" vertical="center"/>
    </xf>
    <xf numFmtId="0" fontId="9" fillId="0" borderId="62" xfId="2" applyFont="1" applyBorder="1" applyAlignment="1">
      <alignment vertical="center"/>
    </xf>
    <xf numFmtId="166" fontId="9" fillId="0" borderId="50" xfId="2" applyNumberFormat="1" applyFont="1" applyBorder="1" applyAlignment="1">
      <alignment horizontal="center" vertical="center"/>
    </xf>
    <xf numFmtId="166" fontId="9" fillId="0" borderId="24" xfId="2" applyNumberFormat="1" applyFont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 wrapText="1"/>
    </xf>
    <xf numFmtId="0" fontId="17" fillId="2" borderId="37" xfId="2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51" xfId="8" applyFont="1" applyFill="1" applyBorder="1" applyAlignment="1">
      <alignment horizontal="center" vertical="center" wrapText="1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6" xfId="2" applyNumberFormat="1" applyFont="1" applyFill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6" xfId="2" applyNumberFormat="1" applyFont="1" applyBorder="1" applyAlignment="1">
      <alignment horizontal="left" vertical="center"/>
    </xf>
    <xf numFmtId="165" fontId="15" fillId="0" borderId="57" xfId="2" applyNumberFormat="1" applyFont="1" applyBorder="1" applyAlignment="1">
      <alignment horizontal="center" vertical="center"/>
    </xf>
    <xf numFmtId="165" fontId="15" fillId="0" borderId="18" xfId="2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14" fontId="17" fillId="2" borderId="23" xfId="8" applyNumberFormat="1" applyFont="1" applyFill="1" applyBorder="1" applyAlignment="1">
      <alignment horizontal="center" vertical="center" wrapText="1"/>
    </xf>
    <xf numFmtId="14" fontId="17" fillId="2" borderId="24" xfId="8" applyNumberFormat="1" applyFont="1" applyFill="1" applyBorder="1" applyAlignment="1">
      <alignment horizontal="center" vertical="center" wrapText="1"/>
    </xf>
    <xf numFmtId="0" fontId="17" fillId="2" borderId="24" xfId="8" applyFont="1" applyFill="1" applyBorder="1" applyAlignment="1">
      <alignment horizontal="center" vertical="center" wrapText="1"/>
    </xf>
    <xf numFmtId="0" fontId="22" fillId="0" borderId="22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38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39" xfId="8" applyFont="1" applyFill="1" applyBorder="1" applyAlignment="1">
      <alignment horizontal="center" vertical="center" wrapText="1"/>
    </xf>
    <xf numFmtId="0" fontId="17" fillId="2" borderId="40" xfId="8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/>
    </xf>
    <xf numFmtId="0" fontId="17" fillId="2" borderId="42" xfId="2" applyFont="1" applyFill="1" applyBorder="1" applyAlignment="1">
      <alignment horizontal="center" vertical="center"/>
    </xf>
    <xf numFmtId="0" fontId="17" fillId="2" borderId="34" xfId="8" applyFont="1" applyFill="1" applyBorder="1" applyAlignment="1">
      <alignment horizontal="center" vertical="center" wrapText="1"/>
    </xf>
    <xf numFmtId="0" fontId="17" fillId="2" borderId="35" xfId="8" applyFont="1" applyFill="1" applyBorder="1" applyAlignment="1">
      <alignment horizontal="center" vertical="center" wrapText="1"/>
    </xf>
    <xf numFmtId="2" fontId="17" fillId="2" borderId="23" xfId="8" applyNumberFormat="1" applyFont="1" applyFill="1" applyBorder="1" applyAlignment="1">
      <alignment horizontal="center" vertical="center" wrapText="1"/>
    </xf>
    <xf numFmtId="2" fontId="17" fillId="2" borderId="24" xfId="8" applyNumberFormat="1" applyFont="1" applyFill="1" applyBorder="1" applyAlignment="1">
      <alignment horizontal="center" vertical="center" wrapText="1"/>
    </xf>
    <xf numFmtId="0" fontId="17" fillId="2" borderId="23" xfId="2" applyFont="1" applyFill="1" applyBorder="1" applyAlignment="1">
      <alignment horizontal="center" vertical="center" wrapText="1"/>
    </xf>
    <xf numFmtId="0" fontId="17" fillId="2" borderId="24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1" fillId="0" borderId="30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3" fillId="0" borderId="22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13" fillId="2" borderId="25" xfId="2" applyFont="1" applyFill="1" applyBorder="1" applyAlignment="1">
      <alignment horizontal="center" vertical="center"/>
    </xf>
    <xf numFmtId="0" fontId="13" fillId="2" borderId="26" xfId="2" applyFont="1" applyFill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3" fillId="2" borderId="33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166" fontId="9" fillId="0" borderId="50" xfId="0" applyNumberFormat="1" applyFont="1" applyBorder="1" applyAlignment="1">
      <alignment horizontal="center" vertical="center"/>
    </xf>
    <xf numFmtId="166" fontId="9" fillId="0" borderId="24" xfId="0" applyNumberFormat="1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 2" xfId="9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49741</xdr:rowOff>
    </xdr:from>
    <xdr:to>
      <xdr:col>1</xdr:col>
      <xdr:colOff>328083</xdr:colOff>
      <xdr:row>3</xdr:row>
      <xdr:rowOff>29256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49741"/>
          <a:ext cx="762000" cy="805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453931</xdr:colOff>
      <xdr:row>0</xdr:row>
      <xdr:rowOff>95250</xdr:rowOff>
    </xdr:from>
    <xdr:to>
      <xdr:col>3</xdr:col>
      <xdr:colOff>140229</xdr:colOff>
      <xdr:row>3</xdr:row>
      <xdr:rowOff>63500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598" y="95250"/>
          <a:ext cx="1199714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349249</xdr:colOff>
      <xdr:row>0</xdr:row>
      <xdr:rowOff>63499</xdr:rowOff>
    </xdr:from>
    <xdr:ext cx="709083" cy="767865"/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47916" y="63499"/>
          <a:ext cx="709083" cy="7678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B90"/>
  <sheetViews>
    <sheetView tabSelected="1" view="pageBreakPreview" topLeftCell="A14" zoomScale="80" zoomScaleNormal="70" zoomScaleSheetLayoutView="80" zoomScalePageLayoutView="50" workbookViewId="0">
      <selection activeCell="I66" sqref="I66"/>
    </sheetView>
  </sheetViews>
  <sheetFormatPr defaultRowHeight="12.75" x14ac:dyDescent="0.2"/>
  <cols>
    <col min="1" max="1" width="7" style="2" customWidth="1"/>
    <col min="2" max="2" width="7.85546875" style="51" customWidth="1"/>
    <col min="3" max="3" width="14.7109375" style="51" customWidth="1"/>
    <col min="4" max="4" width="23.5703125" style="2" customWidth="1"/>
    <col min="5" max="5" width="11.7109375" style="18" customWidth="1"/>
    <col min="6" max="6" width="10.28515625" style="2" customWidth="1"/>
    <col min="7" max="7" width="28.28515625" style="2" customWidth="1"/>
    <col min="8" max="8" width="15.85546875" style="2" customWidth="1"/>
    <col min="9" max="9" width="13.140625" style="42" customWidth="1"/>
    <col min="10" max="10" width="16.5703125" style="2" customWidth="1"/>
    <col min="11" max="11" width="10.85546875" style="48" customWidth="1"/>
    <col min="12" max="12" width="13.28515625" style="2" customWidth="1"/>
    <col min="13" max="13" width="18.7109375" style="2" customWidth="1"/>
    <col min="14" max="16384" width="9.140625" style="2"/>
  </cols>
  <sheetData>
    <row r="1" spans="1:28" ht="21.75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8" ht="21.75" customHeight="1" x14ac:dyDescent="0.2">
      <c r="A2" s="176" t="s">
        <v>57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28" ht="21.75" customHeight="1" x14ac:dyDescent="0.2">
      <c r="A3" s="176" t="s">
        <v>10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28" ht="21.75" customHeight="1" x14ac:dyDescent="0.2">
      <c r="A4" s="176" t="s">
        <v>58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6" customHeight="1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28" s="3" customFormat="1" ht="27" customHeight="1" x14ac:dyDescent="0.2">
      <c r="A6" s="195" t="s">
        <v>59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20"/>
      <c r="O6" s="20"/>
      <c r="P6" s="20"/>
      <c r="Q6" s="20"/>
      <c r="R6" s="20"/>
      <c r="S6" s="20"/>
      <c r="T6" s="20"/>
      <c r="U6" s="20"/>
    </row>
    <row r="7" spans="1:28" s="3" customFormat="1" ht="18" customHeight="1" x14ac:dyDescent="0.2">
      <c r="A7" s="203" t="s">
        <v>15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28" s="3" customFormat="1" ht="6.75" customHeight="1" thickBot="1" x14ac:dyDescent="0.2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9" spans="1:28" ht="19.5" customHeight="1" thickTop="1" x14ac:dyDescent="0.2">
      <c r="A9" s="200" t="s">
        <v>20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2"/>
    </row>
    <row r="10" spans="1:28" ht="18" customHeight="1" x14ac:dyDescent="0.2">
      <c r="A10" s="196" t="s">
        <v>60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8"/>
    </row>
    <row r="11" spans="1:28" ht="19.5" customHeight="1" x14ac:dyDescent="0.2">
      <c r="A11" s="196" t="s">
        <v>61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8"/>
    </row>
    <row r="12" spans="1:28" ht="5.25" customHeight="1" x14ac:dyDescent="0.2">
      <c r="A12" s="180" t="s">
        <v>37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2"/>
    </row>
    <row r="13" spans="1:28" ht="15.75" x14ac:dyDescent="0.2">
      <c r="A13" s="183" t="s">
        <v>62</v>
      </c>
      <c r="B13" s="184"/>
      <c r="C13" s="184"/>
      <c r="D13" s="184"/>
      <c r="E13" s="4"/>
      <c r="F13" s="82" t="s">
        <v>68</v>
      </c>
      <c r="G13" s="82"/>
      <c r="H13" s="130"/>
      <c r="I13" s="21"/>
      <c r="K13" s="22"/>
      <c r="L13" s="5"/>
      <c r="M13" s="6" t="s">
        <v>63</v>
      </c>
    </row>
    <row r="14" spans="1:28" ht="15.75" x14ac:dyDescent="0.2">
      <c r="A14" s="204" t="s">
        <v>175</v>
      </c>
      <c r="B14" s="205"/>
      <c r="C14" s="205"/>
      <c r="D14" s="205"/>
      <c r="E14" s="7"/>
      <c r="F14" s="55" t="s">
        <v>69</v>
      </c>
      <c r="G14" s="55"/>
      <c r="H14" s="55"/>
      <c r="I14" s="23"/>
      <c r="K14" s="24"/>
      <c r="L14" s="8"/>
      <c r="M14" s="9" t="s">
        <v>64</v>
      </c>
    </row>
    <row r="15" spans="1:28" ht="15" x14ac:dyDescent="0.2">
      <c r="A15" s="206" t="s">
        <v>9</v>
      </c>
      <c r="B15" s="207"/>
      <c r="C15" s="207"/>
      <c r="D15" s="207"/>
      <c r="E15" s="207"/>
      <c r="F15" s="207"/>
      <c r="G15" s="208"/>
      <c r="H15" s="168" t="s">
        <v>1</v>
      </c>
      <c r="I15" s="169"/>
      <c r="J15" s="169"/>
      <c r="K15" s="169"/>
      <c r="L15" s="169"/>
      <c r="M15" s="170"/>
    </row>
    <row r="16" spans="1:28" ht="15" x14ac:dyDescent="0.2">
      <c r="A16" s="25" t="s">
        <v>16</v>
      </c>
      <c r="B16" s="10"/>
      <c r="C16" s="10"/>
      <c r="D16" s="26"/>
      <c r="E16" s="27"/>
      <c r="F16" s="26"/>
      <c r="G16" s="26"/>
      <c r="H16" s="171" t="s">
        <v>49</v>
      </c>
      <c r="I16" s="172"/>
      <c r="J16" s="172"/>
      <c r="K16" s="172"/>
      <c r="L16" s="172"/>
      <c r="M16" s="173"/>
    </row>
    <row r="17" spans="1:13" ht="15" x14ac:dyDescent="0.2">
      <c r="A17" s="25" t="s">
        <v>17</v>
      </c>
      <c r="B17" s="10"/>
      <c r="C17" s="10"/>
      <c r="D17" s="11"/>
      <c r="E17" s="54"/>
      <c r="F17" s="28"/>
      <c r="G17" s="87" t="s">
        <v>65</v>
      </c>
      <c r="H17" s="171" t="s">
        <v>50</v>
      </c>
      <c r="I17" s="172"/>
      <c r="J17" s="172"/>
      <c r="K17" s="172"/>
      <c r="L17" s="172"/>
      <c r="M17" s="173"/>
    </row>
    <row r="18" spans="1:13" ht="15" x14ac:dyDescent="0.2">
      <c r="A18" s="25" t="s">
        <v>18</v>
      </c>
      <c r="B18" s="10"/>
      <c r="C18" s="10"/>
      <c r="D18" s="11"/>
      <c r="E18" s="54"/>
      <c r="F18" s="28"/>
      <c r="G18" s="87" t="s">
        <v>66</v>
      </c>
      <c r="H18" s="171" t="s">
        <v>51</v>
      </c>
      <c r="I18" s="172"/>
      <c r="J18" s="172"/>
      <c r="K18" s="172"/>
      <c r="L18" s="172"/>
      <c r="M18" s="173"/>
    </row>
    <row r="19" spans="1:13" ht="16.5" thickBot="1" x14ac:dyDescent="0.25">
      <c r="A19" s="25" t="s">
        <v>14</v>
      </c>
      <c r="B19" s="83"/>
      <c r="C19" s="83"/>
      <c r="D19" s="28"/>
      <c r="F19" s="57"/>
      <c r="G19" s="87" t="s">
        <v>67</v>
      </c>
      <c r="H19" s="174" t="s">
        <v>40</v>
      </c>
      <c r="I19" s="175"/>
      <c r="J19" s="143"/>
      <c r="K19" s="132">
        <v>50</v>
      </c>
      <c r="L19" s="144"/>
      <c r="M19" s="145" t="s">
        <v>70</v>
      </c>
    </row>
    <row r="20" spans="1:13" ht="7.5" customHeight="1" thickTop="1" thickBot="1" x14ac:dyDescent="0.25">
      <c r="A20" s="12"/>
      <c r="B20" s="13"/>
      <c r="C20" s="13"/>
      <c r="D20" s="14"/>
      <c r="E20" s="15"/>
      <c r="F20" s="14"/>
      <c r="G20" s="14"/>
      <c r="H20" s="14"/>
      <c r="I20" s="29"/>
      <c r="J20" s="14"/>
      <c r="K20" s="30"/>
      <c r="L20" s="14"/>
      <c r="M20" s="16"/>
    </row>
    <row r="21" spans="1:13" s="17" customFormat="1" ht="21" customHeight="1" thickTop="1" x14ac:dyDescent="0.2">
      <c r="A21" s="187" t="s">
        <v>6</v>
      </c>
      <c r="B21" s="166" t="s">
        <v>12</v>
      </c>
      <c r="C21" s="166" t="s">
        <v>29</v>
      </c>
      <c r="D21" s="166" t="s">
        <v>2</v>
      </c>
      <c r="E21" s="177" t="s">
        <v>28</v>
      </c>
      <c r="F21" s="166" t="s">
        <v>8</v>
      </c>
      <c r="G21" s="185" t="s">
        <v>41</v>
      </c>
      <c r="H21" s="166" t="s">
        <v>71</v>
      </c>
      <c r="I21" s="189" t="s">
        <v>7</v>
      </c>
      <c r="J21" s="166" t="s">
        <v>24</v>
      </c>
      <c r="K21" s="191" t="s">
        <v>21</v>
      </c>
      <c r="L21" s="193" t="s">
        <v>23</v>
      </c>
      <c r="M21" s="164" t="s">
        <v>13</v>
      </c>
    </row>
    <row r="22" spans="1:13" s="17" customFormat="1" ht="13.5" customHeight="1" thickBot="1" x14ac:dyDescent="0.25">
      <c r="A22" s="188"/>
      <c r="B22" s="179"/>
      <c r="C22" s="179"/>
      <c r="D22" s="179"/>
      <c r="E22" s="178"/>
      <c r="F22" s="179"/>
      <c r="G22" s="186"/>
      <c r="H22" s="167"/>
      <c r="I22" s="190"/>
      <c r="J22" s="179"/>
      <c r="K22" s="192"/>
      <c r="L22" s="194"/>
      <c r="M22" s="165"/>
    </row>
    <row r="23" spans="1:13" ht="17.25" customHeight="1" x14ac:dyDescent="0.2">
      <c r="A23" s="104">
        <v>1</v>
      </c>
      <c r="B23" s="94">
        <v>67</v>
      </c>
      <c r="C23" s="95">
        <v>10008705227</v>
      </c>
      <c r="D23" s="120" t="s">
        <v>72</v>
      </c>
      <c r="E23" s="121" t="s">
        <v>73</v>
      </c>
      <c r="F23" s="96" t="s">
        <v>22</v>
      </c>
      <c r="G23" s="122" t="s">
        <v>55</v>
      </c>
      <c r="H23" s="156">
        <v>2.0677430555555557E-2</v>
      </c>
      <c r="I23" s="226">
        <v>4.1662152777777774E-2</v>
      </c>
      <c r="J23" s="162" t="s">
        <v>37</v>
      </c>
      <c r="K23" s="109">
        <f>IFERROR($K$19*3600/(HOUR(I23)*3600+MINUTE(I23)*60+SECOND(I23)),"")</f>
        <v>50</v>
      </c>
      <c r="L23" s="97" t="s">
        <v>22</v>
      </c>
      <c r="M23" s="98"/>
    </row>
    <row r="24" spans="1:13" ht="17.25" customHeight="1" thickBot="1" x14ac:dyDescent="0.25">
      <c r="A24" s="105">
        <f>A23</f>
        <v>1</v>
      </c>
      <c r="B24" s="99">
        <v>68</v>
      </c>
      <c r="C24" s="100">
        <v>10008705025</v>
      </c>
      <c r="D24" s="123" t="s">
        <v>74</v>
      </c>
      <c r="E24" s="124" t="s">
        <v>75</v>
      </c>
      <c r="F24" s="101" t="s">
        <v>19</v>
      </c>
      <c r="G24" s="106" t="str">
        <f>G23</f>
        <v>Республика Адыгея</v>
      </c>
      <c r="H24" s="157">
        <f>H23</f>
        <v>2.0677430555555557E-2</v>
      </c>
      <c r="I24" s="157">
        <f>I23</f>
        <v>4.1662152777777774E-2</v>
      </c>
      <c r="J24" s="157" t="s">
        <v>37</v>
      </c>
      <c r="K24" s="110">
        <f>K23</f>
        <v>50</v>
      </c>
      <c r="L24" s="102" t="s">
        <v>22</v>
      </c>
      <c r="M24" s="103"/>
    </row>
    <row r="25" spans="1:13" ht="17.25" customHeight="1" x14ac:dyDescent="0.2">
      <c r="A25" s="104">
        <v>2</v>
      </c>
      <c r="B25" s="94">
        <v>2</v>
      </c>
      <c r="C25" s="95">
        <v>10014388417</v>
      </c>
      <c r="D25" s="120" t="s">
        <v>76</v>
      </c>
      <c r="E25" s="121" t="s">
        <v>77</v>
      </c>
      <c r="F25" s="96" t="s">
        <v>22</v>
      </c>
      <c r="G25" s="122" t="s">
        <v>56</v>
      </c>
      <c r="H25" s="156">
        <v>2.0945717592592592E-2</v>
      </c>
      <c r="I25" s="226">
        <v>4.1792361111111113E-2</v>
      </c>
      <c r="J25" s="162">
        <f>I25-$I$23</f>
        <v>1.3020833333333981E-4</v>
      </c>
      <c r="K25" s="109">
        <f>IFERROR($K$19*3600/(HOUR(I25)*3600+MINUTE(I25)*60+SECOND(I25)),"")</f>
        <v>49.847687621157576</v>
      </c>
      <c r="L25" s="116" t="s">
        <v>22</v>
      </c>
      <c r="M25" s="117"/>
    </row>
    <row r="26" spans="1:13" ht="17.25" customHeight="1" thickBot="1" x14ac:dyDescent="0.25">
      <c r="A26" s="105">
        <f>A25</f>
        <v>2</v>
      </c>
      <c r="B26" s="99">
        <v>5</v>
      </c>
      <c r="C26" s="100">
        <v>10006473318</v>
      </c>
      <c r="D26" s="123" t="s">
        <v>78</v>
      </c>
      <c r="E26" s="124" t="s">
        <v>79</v>
      </c>
      <c r="F26" s="101" t="s">
        <v>19</v>
      </c>
      <c r="G26" s="106" t="str">
        <f>G25</f>
        <v>Московская область</v>
      </c>
      <c r="H26" s="157">
        <f>H25</f>
        <v>2.0945717592592592E-2</v>
      </c>
      <c r="I26" s="157">
        <f>I25</f>
        <v>4.1792361111111113E-2</v>
      </c>
      <c r="J26" s="157">
        <f>J25</f>
        <v>1.3020833333333981E-4</v>
      </c>
      <c r="K26" s="110">
        <f>K25</f>
        <v>49.847687621157576</v>
      </c>
      <c r="L26" s="118" t="s">
        <v>22</v>
      </c>
      <c r="M26" s="119"/>
    </row>
    <row r="27" spans="1:13" ht="17.25" customHeight="1" x14ac:dyDescent="0.2">
      <c r="A27" s="114">
        <v>3</v>
      </c>
      <c r="B27" s="94">
        <v>29</v>
      </c>
      <c r="C27" s="95">
        <v>10009484257</v>
      </c>
      <c r="D27" s="120" t="s">
        <v>80</v>
      </c>
      <c r="E27" s="121" t="s">
        <v>81</v>
      </c>
      <c r="F27" s="96" t="s">
        <v>22</v>
      </c>
      <c r="G27" s="122" t="s">
        <v>42</v>
      </c>
      <c r="H27" s="156">
        <v>2.1191666666666664E-2</v>
      </c>
      <c r="I27" s="226">
        <v>4.257118055555556E-2</v>
      </c>
      <c r="J27" s="162">
        <f>I27-$I$23</f>
        <v>9.0902777777778637E-4</v>
      </c>
      <c r="K27" s="107">
        <f>IFERROR($K$19*3600/(HOUR(I27)*3600+MINUTE(I27)*60+SECOND(I27)),"")</f>
        <v>48.939641109298535</v>
      </c>
      <c r="L27" s="97" t="s">
        <v>22</v>
      </c>
      <c r="M27" s="98"/>
    </row>
    <row r="28" spans="1:13" ht="17.25" customHeight="1" thickBot="1" x14ac:dyDescent="0.25">
      <c r="A28" s="115">
        <f>A27</f>
        <v>3</v>
      </c>
      <c r="B28" s="99">
        <v>32</v>
      </c>
      <c r="C28" s="100">
        <v>10005747535</v>
      </c>
      <c r="D28" s="123" t="s">
        <v>82</v>
      </c>
      <c r="E28" s="124" t="s">
        <v>83</v>
      </c>
      <c r="F28" s="101" t="s">
        <v>22</v>
      </c>
      <c r="G28" s="106" t="str">
        <f>G27</f>
        <v>Самарская область</v>
      </c>
      <c r="H28" s="157">
        <f>H27</f>
        <v>2.1191666666666664E-2</v>
      </c>
      <c r="I28" s="157">
        <f>I27</f>
        <v>4.257118055555556E-2</v>
      </c>
      <c r="J28" s="157">
        <f>J27</f>
        <v>9.0902777777778637E-4</v>
      </c>
      <c r="K28" s="106">
        <f>K27</f>
        <v>48.939641109298535</v>
      </c>
      <c r="L28" s="102" t="s">
        <v>22</v>
      </c>
      <c r="M28" s="103"/>
    </row>
    <row r="29" spans="1:13" ht="17.25" customHeight="1" x14ac:dyDescent="0.2">
      <c r="A29" s="69">
        <v>4</v>
      </c>
      <c r="B29" s="91">
        <v>14</v>
      </c>
      <c r="C29" s="92">
        <v>10008855878</v>
      </c>
      <c r="D29" s="125" t="s">
        <v>84</v>
      </c>
      <c r="E29" s="126" t="s">
        <v>85</v>
      </c>
      <c r="F29" s="93" t="s">
        <v>22</v>
      </c>
      <c r="G29" s="127" t="s">
        <v>86</v>
      </c>
      <c r="H29" s="158">
        <v>2.1419444444444446E-2</v>
      </c>
      <c r="I29" s="227">
        <v>4.2758912037037043E-2</v>
      </c>
      <c r="J29" s="163">
        <f>I29-$I$23</f>
        <v>1.0967592592592695E-3</v>
      </c>
      <c r="K29" s="111">
        <f>IFERROR($K$19*3600/(HOUR(I29)*3600+MINUTE(I29)*60+SECOND(I29)),"")</f>
        <v>48.727666486193826</v>
      </c>
      <c r="L29" s="116" t="s">
        <v>22</v>
      </c>
      <c r="M29" s="117"/>
    </row>
    <row r="30" spans="1:13" ht="17.25" customHeight="1" thickBot="1" x14ac:dyDescent="0.25">
      <c r="A30" s="65">
        <f>A29</f>
        <v>4</v>
      </c>
      <c r="B30" s="88">
        <v>15</v>
      </c>
      <c r="C30" s="89">
        <v>10010165277</v>
      </c>
      <c r="D30" s="128" t="s">
        <v>87</v>
      </c>
      <c r="E30" s="129" t="s">
        <v>88</v>
      </c>
      <c r="F30" s="90" t="s">
        <v>26</v>
      </c>
      <c r="G30" s="108" t="str">
        <f>G29</f>
        <v>Санкт-Петербург</v>
      </c>
      <c r="H30" s="159">
        <f>H29</f>
        <v>2.1419444444444446E-2</v>
      </c>
      <c r="I30" s="159">
        <f>I29</f>
        <v>4.2758912037037043E-2</v>
      </c>
      <c r="J30" s="159">
        <f>J29</f>
        <v>1.0967592592592695E-3</v>
      </c>
      <c r="K30" s="112">
        <f>K29</f>
        <v>48.727666486193826</v>
      </c>
      <c r="L30" s="118" t="s">
        <v>22</v>
      </c>
      <c r="M30" s="119"/>
    </row>
    <row r="31" spans="1:13" ht="17.25" customHeight="1" x14ac:dyDescent="0.2">
      <c r="A31" s="68">
        <v>5</v>
      </c>
      <c r="B31" s="94">
        <v>1</v>
      </c>
      <c r="C31" s="95">
        <v>10007454028</v>
      </c>
      <c r="D31" s="120" t="s">
        <v>89</v>
      </c>
      <c r="E31" s="121" t="s">
        <v>90</v>
      </c>
      <c r="F31" s="96" t="s">
        <v>22</v>
      </c>
      <c r="G31" s="122" t="s">
        <v>56</v>
      </c>
      <c r="H31" s="156">
        <v>2.1287847222222222E-2</v>
      </c>
      <c r="I31" s="226">
        <v>4.3003703703703704E-2</v>
      </c>
      <c r="J31" s="162">
        <f>I31-$I$23</f>
        <v>1.3415509259259301E-3</v>
      </c>
      <c r="K31" s="113">
        <f>IFERROR($K$19*3600/(HOUR(I31)*3600+MINUTE(I31)*60+SECOND(I31)),"")</f>
        <v>48.439181916038748</v>
      </c>
      <c r="L31" s="97" t="s">
        <v>22</v>
      </c>
      <c r="M31" s="98"/>
    </row>
    <row r="32" spans="1:13" ht="17.25" customHeight="1" thickBot="1" x14ac:dyDescent="0.25">
      <c r="A32" s="81">
        <f>A31</f>
        <v>5</v>
      </c>
      <c r="B32" s="99">
        <v>10</v>
      </c>
      <c r="C32" s="100">
        <v>10015856652</v>
      </c>
      <c r="D32" s="123" t="s">
        <v>91</v>
      </c>
      <c r="E32" s="124" t="s">
        <v>92</v>
      </c>
      <c r="F32" s="101" t="s">
        <v>22</v>
      </c>
      <c r="G32" s="106" t="str">
        <f>G31</f>
        <v>Московская область</v>
      </c>
      <c r="H32" s="157">
        <f>H31</f>
        <v>2.1287847222222222E-2</v>
      </c>
      <c r="I32" s="157">
        <f>I31</f>
        <v>4.3003703703703704E-2</v>
      </c>
      <c r="J32" s="157">
        <f>J31</f>
        <v>1.3415509259259301E-3</v>
      </c>
      <c r="K32" s="110">
        <f>K31</f>
        <v>48.439181916038748</v>
      </c>
      <c r="L32" s="102" t="s">
        <v>22</v>
      </c>
      <c r="M32" s="103"/>
    </row>
    <row r="33" spans="1:13" ht="17.25" customHeight="1" x14ac:dyDescent="0.2">
      <c r="A33" s="69">
        <v>6</v>
      </c>
      <c r="B33" s="91">
        <v>13</v>
      </c>
      <c r="C33" s="92">
        <v>10006795438</v>
      </c>
      <c r="D33" s="125" t="s">
        <v>93</v>
      </c>
      <c r="E33" s="126" t="s">
        <v>94</v>
      </c>
      <c r="F33" s="93" t="s">
        <v>22</v>
      </c>
      <c r="G33" s="127" t="s">
        <v>86</v>
      </c>
      <c r="H33" s="158">
        <v>2.1711342592592595E-2</v>
      </c>
      <c r="I33" s="227">
        <v>4.3294907407407407E-2</v>
      </c>
      <c r="J33" s="163">
        <f>I33-$I$23</f>
        <v>1.6327546296296333E-3</v>
      </c>
      <c r="K33" s="111">
        <f>IFERROR($K$19*3600/(HOUR(I33)*3600+MINUTE(I33)*60+SECOND(I33)),"")</f>
        <v>48.115477145148354</v>
      </c>
      <c r="L33" s="116" t="s">
        <v>22</v>
      </c>
      <c r="M33" s="117"/>
    </row>
    <row r="34" spans="1:13" ht="17.25" customHeight="1" thickBot="1" x14ac:dyDescent="0.25">
      <c r="A34" s="65">
        <f>A33</f>
        <v>6</v>
      </c>
      <c r="B34" s="88">
        <v>16</v>
      </c>
      <c r="C34" s="89">
        <v>10010168412</v>
      </c>
      <c r="D34" s="128" t="s">
        <v>95</v>
      </c>
      <c r="E34" s="129" t="s">
        <v>96</v>
      </c>
      <c r="F34" s="90" t="s">
        <v>22</v>
      </c>
      <c r="G34" s="108" t="str">
        <f>G33</f>
        <v>Санкт-Петербург</v>
      </c>
      <c r="H34" s="159">
        <f>H33</f>
        <v>2.1711342592592595E-2</v>
      </c>
      <c r="I34" s="159">
        <f>I33</f>
        <v>4.3294907407407407E-2</v>
      </c>
      <c r="J34" s="159">
        <f>J33</f>
        <v>1.6327546296296333E-3</v>
      </c>
      <c r="K34" s="112">
        <f>K33</f>
        <v>48.115477145148354</v>
      </c>
      <c r="L34" s="118" t="s">
        <v>22</v>
      </c>
      <c r="M34" s="119"/>
    </row>
    <row r="35" spans="1:13" ht="17.25" customHeight="1" x14ac:dyDescent="0.2">
      <c r="A35" s="68">
        <v>7</v>
      </c>
      <c r="B35" s="94">
        <v>43</v>
      </c>
      <c r="C35" s="95">
        <v>10005747935</v>
      </c>
      <c r="D35" s="120" t="s">
        <v>97</v>
      </c>
      <c r="E35" s="121" t="s">
        <v>98</v>
      </c>
      <c r="F35" s="96" t="s">
        <v>25</v>
      </c>
      <c r="G35" s="122" t="s">
        <v>38</v>
      </c>
      <c r="H35" s="156">
        <v>2.1674189814814813E-2</v>
      </c>
      <c r="I35" s="226">
        <v>4.3303009259259256E-2</v>
      </c>
      <c r="J35" s="162">
        <f>I35-$I$23</f>
        <v>1.6408564814814827E-3</v>
      </c>
      <c r="K35" s="113">
        <f>IFERROR($K$19*3600/(HOUR(I35)*3600+MINUTE(I35)*60+SECOND(I35)),"")</f>
        <v>48.115477145148354</v>
      </c>
      <c r="L35" s="97" t="s">
        <v>22</v>
      </c>
      <c r="M35" s="98"/>
    </row>
    <row r="36" spans="1:13" ht="17.25" customHeight="1" thickBot="1" x14ac:dyDescent="0.25">
      <c r="A36" s="81">
        <f>A35</f>
        <v>7</v>
      </c>
      <c r="B36" s="99">
        <v>37</v>
      </c>
      <c r="C36" s="100">
        <v>10036043059</v>
      </c>
      <c r="D36" s="123" t="s">
        <v>99</v>
      </c>
      <c r="E36" s="124" t="s">
        <v>100</v>
      </c>
      <c r="F36" s="101" t="s">
        <v>26</v>
      </c>
      <c r="G36" s="106" t="str">
        <f>G35</f>
        <v>Свердловская область</v>
      </c>
      <c r="H36" s="157">
        <f>H35</f>
        <v>2.1674189814814813E-2</v>
      </c>
      <c r="I36" s="157">
        <f>I35</f>
        <v>4.3303009259259256E-2</v>
      </c>
      <c r="J36" s="157">
        <f>J35</f>
        <v>1.6408564814814827E-3</v>
      </c>
      <c r="K36" s="110">
        <f>K35</f>
        <v>48.115477145148354</v>
      </c>
      <c r="L36" s="102" t="s">
        <v>22</v>
      </c>
      <c r="M36" s="103"/>
    </row>
    <row r="37" spans="1:13" ht="17.25" customHeight="1" x14ac:dyDescent="0.2">
      <c r="A37" s="69">
        <v>8</v>
      </c>
      <c r="B37" s="91">
        <v>66</v>
      </c>
      <c r="C37" s="92">
        <v>10034909371</v>
      </c>
      <c r="D37" s="125" t="s">
        <v>101</v>
      </c>
      <c r="E37" s="126" t="s">
        <v>102</v>
      </c>
      <c r="F37" s="93" t="s">
        <v>22</v>
      </c>
      <c r="G37" s="127" t="s">
        <v>103</v>
      </c>
      <c r="H37" s="158">
        <v>2.2083912037037037E-2</v>
      </c>
      <c r="I37" s="227">
        <v>4.3347916666666673E-2</v>
      </c>
      <c r="J37" s="163">
        <f>I37-$I$23</f>
        <v>1.6857638888888998E-3</v>
      </c>
      <c r="K37" s="111">
        <f>IFERROR($K$19*3600/(HOUR(I37)*3600+MINUTE(I37)*60+SECOND(I37)),"")</f>
        <v>48.064085447263018</v>
      </c>
      <c r="L37" s="116" t="s">
        <v>22</v>
      </c>
      <c r="M37" s="117"/>
    </row>
    <row r="38" spans="1:13" ht="17.25" customHeight="1" thickBot="1" x14ac:dyDescent="0.25">
      <c r="A38" s="65">
        <f>A37</f>
        <v>8</v>
      </c>
      <c r="B38" s="88">
        <v>65</v>
      </c>
      <c r="C38" s="89">
        <v>10051516276</v>
      </c>
      <c r="D38" s="128" t="s">
        <v>104</v>
      </c>
      <c r="E38" s="129" t="s">
        <v>105</v>
      </c>
      <c r="F38" s="90" t="s">
        <v>22</v>
      </c>
      <c r="G38" s="108" t="str">
        <f>G37</f>
        <v>Омская область</v>
      </c>
      <c r="H38" s="159">
        <f>H37</f>
        <v>2.2083912037037037E-2</v>
      </c>
      <c r="I38" s="159">
        <f>I37</f>
        <v>4.3347916666666673E-2</v>
      </c>
      <c r="J38" s="159">
        <f>J37</f>
        <v>1.6857638888888998E-3</v>
      </c>
      <c r="K38" s="112">
        <f>K37</f>
        <v>48.064085447263018</v>
      </c>
      <c r="L38" s="118" t="s">
        <v>22</v>
      </c>
      <c r="M38" s="119"/>
    </row>
    <row r="39" spans="1:13" ht="17.25" customHeight="1" x14ac:dyDescent="0.2">
      <c r="A39" s="68">
        <v>9</v>
      </c>
      <c r="B39" s="94">
        <v>58</v>
      </c>
      <c r="C39" s="95">
        <v>10014927270</v>
      </c>
      <c r="D39" s="120" t="s">
        <v>106</v>
      </c>
      <c r="E39" s="121" t="s">
        <v>107</v>
      </c>
      <c r="F39" s="96" t="s">
        <v>22</v>
      </c>
      <c r="G39" s="122" t="s">
        <v>108</v>
      </c>
      <c r="H39" s="156">
        <v>2.1999768518518519E-2</v>
      </c>
      <c r="I39" s="226">
        <v>4.3479745370370367E-2</v>
      </c>
      <c r="J39" s="162">
        <f>I39-$I$23</f>
        <v>1.8175925925925929E-3</v>
      </c>
      <c r="K39" s="113">
        <f>IFERROR($K$19*3600/(HOUR(I39)*3600+MINUTE(I39)*60+SECOND(I39)),"")</f>
        <v>47.910566941708808</v>
      </c>
      <c r="L39" s="97" t="s">
        <v>22</v>
      </c>
      <c r="M39" s="98"/>
    </row>
    <row r="40" spans="1:13" ht="17.25" customHeight="1" thickBot="1" x14ac:dyDescent="0.25">
      <c r="A40" s="81">
        <f>A39</f>
        <v>9</v>
      </c>
      <c r="B40" s="99">
        <v>59</v>
      </c>
      <c r="C40" s="100">
        <v>10014562916</v>
      </c>
      <c r="D40" s="123" t="s">
        <v>109</v>
      </c>
      <c r="E40" s="124" t="s">
        <v>110</v>
      </c>
      <c r="F40" s="101" t="s">
        <v>19</v>
      </c>
      <c r="G40" s="106" t="str">
        <f>G39</f>
        <v>Республика Крым</v>
      </c>
      <c r="H40" s="157">
        <f>H39</f>
        <v>2.1999768518518519E-2</v>
      </c>
      <c r="I40" s="157">
        <f>I39</f>
        <v>4.3479745370370367E-2</v>
      </c>
      <c r="J40" s="157">
        <f>J39</f>
        <v>1.8175925925925929E-3</v>
      </c>
      <c r="K40" s="110">
        <f>K39</f>
        <v>47.910566941708808</v>
      </c>
      <c r="L40" s="102" t="s">
        <v>22</v>
      </c>
      <c r="M40" s="103"/>
    </row>
    <row r="41" spans="1:13" ht="17.25" customHeight="1" x14ac:dyDescent="0.2">
      <c r="A41" s="69">
        <v>10</v>
      </c>
      <c r="B41" s="91">
        <v>36</v>
      </c>
      <c r="C41" s="92">
        <v>10058295869</v>
      </c>
      <c r="D41" s="125" t="s">
        <v>111</v>
      </c>
      <c r="E41" s="126" t="s">
        <v>112</v>
      </c>
      <c r="F41" s="93" t="s">
        <v>26</v>
      </c>
      <c r="G41" s="127" t="s">
        <v>42</v>
      </c>
      <c r="H41" s="158">
        <v>2.1726388888888889E-2</v>
      </c>
      <c r="I41" s="227">
        <v>4.3489814814814814E-2</v>
      </c>
      <c r="J41" s="163">
        <f>I41-$I$23</f>
        <v>1.8276620370370408E-3</v>
      </c>
      <c r="K41" s="111">
        <f>IFERROR($K$19*3600/(HOUR(I41)*3600+MINUTE(I41)*60+SECOND(I41)),"")</f>
        <v>47.897817988291642</v>
      </c>
      <c r="L41" s="116" t="s">
        <v>22</v>
      </c>
      <c r="M41" s="117"/>
    </row>
    <row r="42" spans="1:13" ht="17.25" customHeight="1" thickBot="1" x14ac:dyDescent="0.25">
      <c r="A42" s="65">
        <f>A41</f>
        <v>10</v>
      </c>
      <c r="B42" s="88">
        <v>31</v>
      </c>
      <c r="C42" s="89">
        <v>10034983638</v>
      </c>
      <c r="D42" s="128" t="s">
        <v>113</v>
      </c>
      <c r="E42" s="129" t="s">
        <v>114</v>
      </c>
      <c r="F42" s="90" t="s">
        <v>22</v>
      </c>
      <c r="G42" s="108" t="str">
        <f>G41</f>
        <v>Самарская область</v>
      </c>
      <c r="H42" s="159">
        <f>H41</f>
        <v>2.1726388888888889E-2</v>
      </c>
      <c r="I42" s="159">
        <f>I41</f>
        <v>4.3489814814814814E-2</v>
      </c>
      <c r="J42" s="159">
        <f>J41</f>
        <v>1.8276620370370408E-3</v>
      </c>
      <c r="K42" s="112">
        <f>K41</f>
        <v>47.897817988291642</v>
      </c>
      <c r="L42" s="118" t="s">
        <v>22</v>
      </c>
      <c r="M42" s="119"/>
    </row>
    <row r="43" spans="1:13" ht="17.25" customHeight="1" x14ac:dyDescent="0.2">
      <c r="A43" s="68">
        <v>11</v>
      </c>
      <c r="B43" s="94">
        <v>45</v>
      </c>
      <c r="C43" s="95">
        <v>10009395543</v>
      </c>
      <c r="D43" s="120" t="s">
        <v>115</v>
      </c>
      <c r="E43" s="121" t="s">
        <v>116</v>
      </c>
      <c r="F43" s="96" t="s">
        <v>22</v>
      </c>
      <c r="G43" s="122" t="s">
        <v>117</v>
      </c>
      <c r="H43" s="156">
        <v>2.1631712962962967E-2</v>
      </c>
      <c r="I43" s="226">
        <v>4.3589467592592586E-2</v>
      </c>
      <c r="J43" s="162">
        <f>I43-$I$23</f>
        <v>1.9273148148148123E-3</v>
      </c>
      <c r="K43" s="113">
        <f>IFERROR($K$19*3600/(HOUR(I43)*3600+MINUTE(I43)*60+SECOND(I43)),"")</f>
        <v>47.796070100902817</v>
      </c>
      <c r="L43" s="97" t="s">
        <v>22</v>
      </c>
      <c r="M43" s="98"/>
    </row>
    <row r="44" spans="1:13" ht="17.25" customHeight="1" thickBot="1" x14ac:dyDescent="0.25">
      <c r="A44" s="81">
        <f>A43</f>
        <v>11</v>
      </c>
      <c r="B44" s="99">
        <v>47</v>
      </c>
      <c r="C44" s="100">
        <v>10036092367</v>
      </c>
      <c r="D44" s="123" t="s">
        <v>118</v>
      </c>
      <c r="E44" s="124" t="s">
        <v>119</v>
      </c>
      <c r="F44" s="101" t="s">
        <v>26</v>
      </c>
      <c r="G44" s="106" t="str">
        <f>G43</f>
        <v>Краснодарский край</v>
      </c>
      <c r="H44" s="157">
        <f>H43</f>
        <v>2.1631712962962967E-2</v>
      </c>
      <c r="I44" s="157">
        <f>I43</f>
        <v>4.3589467592592586E-2</v>
      </c>
      <c r="J44" s="157">
        <f>J43</f>
        <v>1.9273148148148123E-3</v>
      </c>
      <c r="K44" s="110">
        <f>K43</f>
        <v>47.796070100902817</v>
      </c>
      <c r="L44" s="102" t="s">
        <v>22</v>
      </c>
      <c r="M44" s="103"/>
    </row>
    <row r="45" spans="1:13" ht="17.25" customHeight="1" x14ac:dyDescent="0.2">
      <c r="A45" s="69">
        <v>12</v>
      </c>
      <c r="B45" s="91">
        <v>44</v>
      </c>
      <c r="C45" s="92">
        <v>10014375885</v>
      </c>
      <c r="D45" s="125" t="s">
        <v>120</v>
      </c>
      <c r="E45" s="126" t="s">
        <v>121</v>
      </c>
      <c r="F45" s="93" t="s">
        <v>22</v>
      </c>
      <c r="G45" s="127" t="s">
        <v>117</v>
      </c>
      <c r="H45" s="158">
        <v>2.2253703703703703E-2</v>
      </c>
      <c r="I45" s="227">
        <v>4.4328124999999996E-2</v>
      </c>
      <c r="J45" s="163">
        <f>I45-$I$23</f>
        <v>2.6659722222222224E-3</v>
      </c>
      <c r="K45" s="111">
        <f>IFERROR($K$19*3600/(HOUR(I45)*3600+MINUTE(I45)*60+SECOND(I45)),"")</f>
        <v>46.997389033942561</v>
      </c>
      <c r="L45" s="116"/>
      <c r="M45" s="117"/>
    </row>
    <row r="46" spans="1:13" ht="17.25" customHeight="1" thickBot="1" x14ac:dyDescent="0.25">
      <c r="A46" s="65">
        <f>A45</f>
        <v>12</v>
      </c>
      <c r="B46" s="88">
        <v>46</v>
      </c>
      <c r="C46" s="89">
        <v>10009047353</v>
      </c>
      <c r="D46" s="128" t="s">
        <v>122</v>
      </c>
      <c r="E46" s="129" t="s">
        <v>123</v>
      </c>
      <c r="F46" s="90" t="s">
        <v>26</v>
      </c>
      <c r="G46" s="108" t="str">
        <f>G45</f>
        <v>Краснодарский край</v>
      </c>
      <c r="H46" s="159">
        <f>H45</f>
        <v>2.2253703703703703E-2</v>
      </c>
      <c r="I46" s="159">
        <f>I45</f>
        <v>4.4328124999999996E-2</v>
      </c>
      <c r="J46" s="159">
        <f>J45</f>
        <v>2.6659722222222224E-3</v>
      </c>
      <c r="K46" s="112">
        <f>K45</f>
        <v>46.997389033942561</v>
      </c>
      <c r="L46" s="118"/>
      <c r="M46" s="119"/>
    </row>
    <row r="47" spans="1:13" ht="17.25" customHeight="1" x14ac:dyDescent="0.2">
      <c r="A47" s="68">
        <v>13</v>
      </c>
      <c r="B47" s="94">
        <v>34</v>
      </c>
      <c r="C47" s="95">
        <v>10036028410</v>
      </c>
      <c r="D47" s="120" t="s">
        <v>124</v>
      </c>
      <c r="E47" s="121" t="s">
        <v>125</v>
      </c>
      <c r="F47" s="96" t="s">
        <v>22</v>
      </c>
      <c r="G47" s="122" t="s">
        <v>42</v>
      </c>
      <c r="H47" s="156">
        <v>2.2320949074074073E-2</v>
      </c>
      <c r="I47" s="226">
        <v>4.4436458333333338E-2</v>
      </c>
      <c r="J47" s="162">
        <f>I47-$I$23</f>
        <v>2.7743055555555646E-3</v>
      </c>
      <c r="K47" s="113">
        <f>IFERROR($K$19*3600/(HOUR(I47)*3600+MINUTE(I47)*60+SECOND(I47)),"")</f>
        <v>46.887210210992443</v>
      </c>
      <c r="L47" s="97"/>
      <c r="M47" s="98"/>
    </row>
    <row r="48" spans="1:13" ht="17.25" customHeight="1" thickBot="1" x14ac:dyDescent="0.25">
      <c r="A48" s="81">
        <f>A47</f>
        <v>13</v>
      </c>
      <c r="B48" s="99">
        <v>35</v>
      </c>
      <c r="C48" s="100">
        <v>10036094791</v>
      </c>
      <c r="D48" s="123" t="s">
        <v>126</v>
      </c>
      <c r="E48" s="124" t="s">
        <v>127</v>
      </c>
      <c r="F48" s="101" t="s">
        <v>22</v>
      </c>
      <c r="G48" s="106" t="str">
        <f>G47</f>
        <v>Самарская область</v>
      </c>
      <c r="H48" s="157">
        <f>H47</f>
        <v>2.2320949074074073E-2</v>
      </c>
      <c r="I48" s="157">
        <f>I47</f>
        <v>4.4436458333333338E-2</v>
      </c>
      <c r="J48" s="157">
        <f>J47</f>
        <v>2.7743055555555646E-3</v>
      </c>
      <c r="K48" s="110">
        <f>K47</f>
        <v>46.887210210992443</v>
      </c>
      <c r="L48" s="102"/>
      <c r="M48" s="103"/>
    </row>
    <row r="49" spans="1:13" ht="17.25" customHeight="1" x14ac:dyDescent="0.2">
      <c r="A49" s="69">
        <v>14</v>
      </c>
      <c r="B49" s="91">
        <v>19</v>
      </c>
      <c r="C49" s="92">
        <v>10052694121</v>
      </c>
      <c r="D49" s="125" t="s">
        <v>128</v>
      </c>
      <c r="E49" s="126" t="s">
        <v>129</v>
      </c>
      <c r="F49" s="93" t="s">
        <v>22</v>
      </c>
      <c r="G49" s="127" t="s">
        <v>54</v>
      </c>
      <c r="H49" s="158">
        <v>2.219675925925926E-2</v>
      </c>
      <c r="I49" s="227">
        <v>4.4640972222222221E-2</v>
      </c>
      <c r="J49" s="163">
        <f>I49-$I$23</f>
        <v>2.9788194444444471E-3</v>
      </c>
      <c r="K49" s="111">
        <f>IFERROR($K$19*3600/(HOUR(I49)*3600+MINUTE(I49)*60+SECOND(I49)),"")</f>
        <v>46.668395125745398</v>
      </c>
      <c r="L49" s="116"/>
      <c r="M49" s="117"/>
    </row>
    <row r="50" spans="1:13" ht="17.25" customHeight="1" thickBot="1" x14ac:dyDescent="0.25">
      <c r="A50" s="65">
        <f>A49</f>
        <v>14</v>
      </c>
      <c r="B50" s="88">
        <v>21</v>
      </c>
      <c r="C50" s="89">
        <v>10036013555</v>
      </c>
      <c r="D50" s="128" t="s">
        <v>130</v>
      </c>
      <c r="E50" s="129" t="s">
        <v>131</v>
      </c>
      <c r="F50" s="90" t="s">
        <v>22</v>
      </c>
      <c r="G50" s="108" t="str">
        <f>G49</f>
        <v>Москва</v>
      </c>
      <c r="H50" s="159">
        <f>H49</f>
        <v>2.219675925925926E-2</v>
      </c>
      <c r="I50" s="159">
        <f>I49</f>
        <v>4.4640972222222221E-2</v>
      </c>
      <c r="J50" s="159">
        <f>J49</f>
        <v>2.9788194444444471E-3</v>
      </c>
      <c r="K50" s="112">
        <f>K49</f>
        <v>46.668395125745398</v>
      </c>
      <c r="L50" s="118"/>
      <c r="M50" s="119"/>
    </row>
    <row r="51" spans="1:13" ht="17.25" customHeight="1" x14ac:dyDescent="0.2">
      <c r="A51" s="68">
        <v>15</v>
      </c>
      <c r="B51" s="94">
        <v>4</v>
      </c>
      <c r="C51" s="95">
        <v>10036097623</v>
      </c>
      <c r="D51" s="120" t="s">
        <v>132</v>
      </c>
      <c r="E51" s="121" t="s">
        <v>133</v>
      </c>
      <c r="F51" s="96" t="s">
        <v>22</v>
      </c>
      <c r="G51" s="122" t="s">
        <v>56</v>
      </c>
      <c r="H51" s="156">
        <v>2.2302083333333333E-2</v>
      </c>
      <c r="I51" s="226">
        <v>4.4706134259259261E-2</v>
      </c>
      <c r="J51" s="162">
        <f>I51-$I$23</f>
        <v>3.0439814814814878E-3</v>
      </c>
      <c r="K51" s="113">
        <f>IFERROR($K$19*3600/(HOUR(I51)*3600+MINUTE(I51)*60+SECOND(I51)),"")</f>
        <v>46.595909914574165</v>
      </c>
      <c r="L51" s="97"/>
      <c r="M51" s="98"/>
    </row>
    <row r="52" spans="1:13" ht="17.25" customHeight="1" thickBot="1" x14ac:dyDescent="0.25">
      <c r="A52" s="81">
        <f>A51</f>
        <v>15</v>
      </c>
      <c r="B52" s="99">
        <v>3</v>
      </c>
      <c r="C52" s="100">
        <v>10036028814</v>
      </c>
      <c r="D52" s="123" t="s">
        <v>134</v>
      </c>
      <c r="E52" s="124" t="s">
        <v>135</v>
      </c>
      <c r="F52" s="101" t="s">
        <v>22</v>
      </c>
      <c r="G52" s="106" t="str">
        <f>G51</f>
        <v>Московская область</v>
      </c>
      <c r="H52" s="157">
        <f>H51</f>
        <v>2.2302083333333333E-2</v>
      </c>
      <c r="I52" s="157">
        <f>I51</f>
        <v>4.4706134259259261E-2</v>
      </c>
      <c r="J52" s="157">
        <f>J51</f>
        <v>3.0439814814814878E-3</v>
      </c>
      <c r="K52" s="110">
        <f>K51</f>
        <v>46.595909914574165</v>
      </c>
      <c r="L52" s="102"/>
      <c r="M52" s="103"/>
    </row>
    <row r="53" spans="1:13" ht="17.25" customHeight="1" x14ac:dyDescent="0.2">
      <c r="A53" s="69">
        <v>16</v>
      </c>
      <c r="B53" s="91">
        <v>7</v>
      </c>
      <c r="C53" s="92">
        <v>10034993035</v>
      </c>
      <c r="D53" s="125" t="s">
        <v>136</v>
      </c>
      <c r="E53" s="126" t="s">
        <v>137</v>
      </c>
      <c r="F53" s="93" t="s">
        <v>22</v>
      </c>
      <c r="G53" s="127" t="s">
        <v>56</v>
      </c>
      <c r="H53" s="158">
        <v>2.2083912037037037E-2</v>
      </c>
      <c r="I53" s="227">
        <v>4.4808796296296298E-2</v>
      </c>
      <c r="J53" s="163">
        <f>I53-$I$23</f>
        <v>3.1466435185185243E-3</v>
      </c>
      <c r="K53" s="111">
        <f>IFERROR($K$19*3600/(HOUR(I53)*3600+MINUTE(I53)*60+SECOND(I53)),"")</f>
        <v>46.499612503229137</v>
      </c>
      <c r="L53" s="116"/>
      <c r="M53" s="117"/>
    </row>
    <row r="54" spans="1:13" ht="17.25" customHeight="1" thickBot="1" x14ac:dyDescent="0.25">
      <c r="A54" s="65">
        <f>A53</f>
        <v>16</v>
      </c>
      <c r="B54" s="88">
        <v>11</v>
      </c>
      <c r="C54" s="89">
        <v>10015338310</v>
      </c>
      <c r="D54" s="128" t="s">
        <v>138</v>
      </c>
      <c r="E54" s="129" t="s">
        <v>139</v>
      </c>
      <c r="F54" s="90" t="s">
        <v>22</v>
      </c>
      <c r="G54" s="108" t="str">
        <f>G53</f>
        <v>Московская область</v>
      </c>
      <c r="H54" s="159">
        <f>H53</f>
        <v>2.2083912037037037E-2</v>
      </c>
      <c r="I54" s="159">
        <f>I53</f>
        <v>4.4808796296296298E-2</v>
      </c>
      <c r="J54" s="159">
        <f>J53</f>
        <v>3.1466435185185243E-3</v>
      </c>
      <c r="K54" s="112">
        <f>K53</f>
        <v>46.499612503229137</v>
      </c>
      <c r="L54" s="118"/>
      <c r="M54" s="119"/>
    </row>
    <row r="55" spans="1:13" ht="17.25" customHeight="1" x14ac:dyDescent="0.2">
      <c r="A55" s="68">
        <v>17</v>
      </c>
      <c r="B55" s="94">
        <v>62</v>
      </c>
      <c r="C55" s="95">
        <v>10058817043</v>
      </c>
      <c r="D55" s="120" t="s">
        <v>140</v>
      </c>
      <c r="E55" s="121" t="s">
        <v>141</v>
      </c>
      <c r="F55" s="96" t="s">
        <v>22</v>
      </c>
      <c r="G55" s="122" t="s">
        <v>108</v>
      </c>
      <c r="H55" s="156">
        <v>2.2954282407407406E-2</v>
      </c>
      <c r="I55" s="226">
        <v>4.6021874999999997E-2</v>
      </c>
      <c r="J55" s="162">
        <f>I55-$I$23</f>
        <v>4.3597222222222232E-3</v>
      </c>
      <c r="K55" s="113">
        <f>IFERROR($K$19*3600/(HOUR(I55)*3600+MINUTE(I55)*60+SECOND(I55)),"")</f>
        <v>45.271629778672029</v>
      </c>
      <c r="L55" s="97"/>
      <c r="M55" s="98"/>
    </row>
    <row r="56" spans="1:13" ht="17.25" customHeight="1" thickBot="1" x14ac:dyDescent="0.25">
      <c r="A56" s="66">
        <f>A55</f>
        <v>17</v>
      </c>
      <c r="B56" s="99">
        <v>57</v>
      </c>
      <c r="C56" s="100">
        <v>10036041443</v>
      </c>
      <c r="D56" s="123" t="s">
        <v>142</v>
      </c>
      <c r="E56" s="124" t="s">
        <v>143</v>
      </c>
      <c r="F56" s="101" t="s">
        <v>22</v>
      </c>
      <c r="G56" s="106" t="str">
        <f>G55</f>
        <v>Республика Крым</v>
      </c>
      <c r="H56" s="157">
        <f>H55</f>
        <v>2.2954282407407406E-2</v>
      </c>
      <c r="I56" s="157">
        <f>I55</f>
        <v>4.6021874999999997E-2</v>
      </c>
      <c r="J56" s="157">
        <f>J55</f>
        <v>4.3597222222222232E-3</v>
      </c>
      <c r="K56" s="110">
        <f>K55</f>
        <v>45.271629778672029</v>
      </c>
      <c r="L56" s="102"/>
      <c r="M56" s="103"/>
    </row>
    <row r="57" spans="1:13" ht="17.25" customHeight="1" x14ac:dyDescent="0.2">
      <c r="A57" s="69">
        <v>18</v>
      </c>
      <c r="B57" s="91">
        <v>72</v>
      </c>
      <c r="C57" s="92">
        <v>10034920182</v>
      </c>
      <c r="D57" s="125" t="s">
        <v>144</v>
      </c>
      <c r="E57" s="126" t="s">
        <v>145</v>
      </c>
      <c r="F57" s="93" t="s">
        <v>26</v>
      </c>
      <c r="G57" s="127" t="s">
        <v>146</v>
      </c>
      <c r="H57" s="158">
        <v>2.3247222222222221E-2</v>
      </c>
      <c r="I57" s="227">
        <v>4.695138888888889E-2</v>
      </c>
      <c r="J57" s="163">
        <f>I57-$I$23</f>
        <v>5.2892361111111161E-3</v>
      </c>
      <c r="K57" s="111">
        <f>IFERROR($K$19*3600/(HOUR(I57)*3600+MINUTE(I57)*60+SECOND(I57)),"")</f>
        <v>44.367759428148879</v>
      </c>
      <c r="L57" s="116"/>
      <c r="M57" s="117"/>
    </row>
    <row r="58" spans="1:13" ht="17.25" customHeight="1" thickBot="1" x14ac:dyDescent="0.25">
      <c r="A58" s="67">
        <f>A57</f>
        <v>18</v>
      </c>
      <c r="B58" s="88">
        <v>73</v>
      </c>
      <c r="C58" s="89">
        <v>10036065590</v>
      </c>
      <c r="D58" s="128" t="s">
        <v>147</v>
      </c>
      <c r="E58" s="129" t="s">
        <v>148</v>
      </c>
      <c r="F58" s="90" t="s">
        <v>26</v>
      </c>
      <c r="G58" s="108" t="str">
        <f>G57</f>
        <v>Удмуртская Республика</v>
      </c>
      <c r="H58" s="159">
        <f>H57</f>
        <v>2.3247222222222221E-2</v>
      </c>
      <c r="I58" s="159">
        <f>I57</f>
        <v>4.695138888888889E-2</v>
      </c>
      <c r="J58" s="159">
        <f>J57</f>
        <v>5.2892361111111161E-3</v>
      </c>
      <c r="K58" s="112">
        <f>K57</f>
        <v>44.367759428148879</v>
      </c>
      <c r="L58" s="118"/>
      <c r="M58" s="119"/>
    </row>
    <row r="59" spans="1:13" ht="17.25" customHeight="1" x14ac:dyDescent="0.2">
      <c r="A59" s="68">
        <v>19</v>
      </c>
      <c r="B59" s="94">
        <v>71</v>
      </c>
      <c r="C59" s="95">
        <v>10054681207</v>
      </c>
      <c r="D59" s="120" t="s">
        <v>149</v>
      </c>
      <c r="E59" s="121" t="s">
        <v>150</v>
      </c>
      <c r="F59" s="96" t="s">
        <v>30</v>
      </c>
      <c r="G59" s="122" t="s">
        <v>151</v>
      </c>
      <c r="H59" s="156">
        <v>2.5526157407407407E-2</v>
      </c>
      <c r="I59" s="226">
        <v>4.9916898148148148E-2</v>
      </c>
      <c r="J59" s="162">
        <f>I59-$I$23</f>
        <v>8.2547453703703741E-3</v>
      </c>
      <c r="K59" s="113">
        <f>IFERROR($K$19*3600/(HOUR(I59)*3600+MINUTE(I59)*60+SECOND(I59)),"")</f>
        <v>41.734291676327381</v>
      </c>
      <c r="L59" s="97"/>
      <c r="M59" s="98"/>
    </row>
    <row r="60" spans="1:13" ht="17.25" customHeight="1" thickBot="1" x14ac:dyDescent="0.25">
      <c r="A60" s="66">
        <f>A59</f>
        <v>19</v>
      </c>
      <c r="B60" s="99">
        <v>50</v>
      </c>
      <c r="C60" s="100">
        <v>10084634605</v>
      </c>
      <c r="D60" s="123" t="s">
        <v>152</v>
      </c>
      <c r="E60" s="124" t="s">
        <v>153</v>
      </c>
      <c r="F60" s="101" t="s">
        <v>30</v>
      </c>
      <c r="G60" s="106" t="str">
        <f>G59</f>
        <v>Краснодаский край</v>
      </c>
      <c r="H60" s="157">
        <f>H59</f>
        <v>2.5526157407407407E-2</v>
      </c>
      <c r="I60" s="157">
        <f>I59</f>
        <v>4.9916898148148148E-2</v>
      </c>
      <c r="J60" s="157">
        <f>J59</f>
        <v>8.2547453703703741E-3</v>
      </c>
      <c r="K60" s="110">
        <f>K59</f>
        <v>41.734291676327381</v>
      </c>
      <c r="L60" s="102"/>
      <c r="M60" s="103"/>
    </row>
    <row r="61" spans="1:13" ht="17.25" customHeight="1" x14ac:dyDescent="0.2">
      <c r="A61" s="68" t="s">
        <v>53</v>
      </c>
      <c r="B61" s="94">
        <v>6</v>
      </c>
      <c r="C61" s="95">
        <v>10036012949</v>
      </c>
      <c r="D61" s="120" t="s">
        <v>154</v>
      </c>
      <c r="E61" s="121" t="s">
        <v>155</v>
      </c>
      <c r="F61" s="96" t="s">
        <v>22</v>
      </c>
      <c r="G61" s="122" t="s">
        <v>56</v>
      </c>
      <c r="H61" s="156">
        <v>2.2770717592592592E-2</v>
      </c>
      <c r="I61" s="226">
        <v>4.5237268518518524E-2</v>
      </c>
      <c r="J61" s="162">
        <f>I61-$I$23</f>
        <v>3.5751157407407502E-3</v>
      </c>
      <c r="K61" s="113">
        <f>IFERROR($K$19*3600/(HOUR(I61)*3600+MINUTE(I61)*60+SECOND(I61)),"")</f>
        <v>46.047582501918647</v>
      </c>
      <c r="L61" s="97"/>
      <c r="M61" s="98"/>
    </row>
    <row r="62" spans="1:13" ht="17.25" customHeight="1" thickBot="1" x14ac:dyDescent="0.25">
      <c r="A62" s="66" t="str">
        <f>A61</f>
        <v>ВК</v>
      </c>
      <c r="B62" s="99">
        <v>41</v>
      </c>
      <c r="C62" s="100">
        <v>10036045180</v>
      </c>
      <c r="D62" s="123" t="s">
        <v>156</v>
      </c>
      <c r="E62" s="124" t="s">
        <v>157</v>
      </c>
      <c r="F62" s="101" t="s">
        <v>22</v>
      </c>
      <c r="G62" s="142" t="s">
        <v>38</v>
      </c>
      <c r="H62" s="157">
        <f>H61</f>
        <v>2.2770717592592592E-2</v>
      </c>
      <c r="I62" s="157">
        <f>I61</f>
        <v>4.5237268518518524E-2</v>
      </c>
      <c r="J62" s="157">
        <f>J61</f>
        <v>3.5751157407407502E-3</v>
      </c>
      <c r="K62" s="110">
        <f>K61</f>
        <v>46.047582501918647</v>
      </c>
      <c r="L62" s="102"/>
      <c r="M62" s="103"/>
    </row>
    <row r="63" spans="1:13" ht="17.25" customHeight="1" x14ac:dyDescent="0.2">
      <c r="A63" s="68" t="s">
        <v>53</v>
      </c>
      <c r="B63" s="94">
        <v>30</v>
      </c>
      <c r="C63" s="95">
        <v>10034937865</v>
      </c>
      <c r="D63" s="120" t="s">
        <v>158</v>
      </c>
      <c r="E63" s="121" t="s">
        <v>159</v>
      </c>
      <c r="F63" s="96" t="s">
        <v>22</v>
      </c>
      <c r="G63" s="122" t="s">
        <v>42</v>
      </c>
      <c r="H63" s="156">
        <v>2.3841203703703701E-2</v>
      </c>
      <c r="I63" s="226">
        <v>4.7928703703703703E-2</v>
      </c>
      <c r="J63" s="162">
        <f>I63-$I$23</f>
        <v>6.2665509259259289E-3</v>
      </c>
      <c r="K63" s="113">
        <f>IFERROR($K$19*3600/(HOUR(I63)*3600+MINUTE(I63)*60+SECOND(I63)),"")</f>
        <v>43.467761410287373</v>
      </c>
      <c r="L63" s="97"/>
      <c r="M63" s="98"/>
    </row>
    <row r="64" spans="1:13" ht="17.25" customHeight="1" thickBot="1" x14ac:dyDescent="0.25">
      <c r="A64" s="66" t="str">
        <f>A63</f>
        <v>ВК</v>
      </c>
      <c r="B64" s="99">
        <v>61</v>
      </c>
      <c r="C64" s="100">
        <v>10114018329</v>
      </c>
      <c r="D64" s="123" t="s">
        <v>160</v>
      </c>
      <c r="E64" s="124" t="s">
        <v>161</v>
      </c>
      <c r="F64" s="101" t="s">
        <v>26</v>
      </c>
      <c r="G64" s="142" t="s">
        <v>108</v>
      </c>
      <c r="H64" s="157">
        <f>H63</f>
        <v>2.3841203703703701E-2</v>
      </c>
      <c r="I64" s="157">
        <f>I63</f>
        <v>4.7928703703703703E-2</v>
      </c>
      <c r="J64" s="157">
        <f>J63</f>
        <v>6.2665509259259289E-3</v>
      </c>
      <c r="K64" s="110">
        <f>K63</f>
        <v>43.467761410287373</v>
      </c>
      <c r="L64" s="102"/>
      <c r="M64" s="103"/>
    </row>
    <row r="65" spans="1:13" ht="17.25" customHeight="1" x14ac:dyDescent="0.2">
      <c r="A65" s="68" t="s">
        <v>162</v>
      </c>
      <c r="B65" s="94">
        <v>49</v>
      </c>
      <c r="C65" s="95">
        <v>10083380271</v>
      </c>
      <c r="D65" s="120" t="s">
        <v>163</v>
      </c>
      <c r="E65" s="121" t="s">
        <v>164</v>
      </c>
      <c r="F65" s="96" t="s">
        <v>26</v>
      </c>
      <c r="G65" s="122" t="s">
        <v>117</v>
      </c>
      <c r="H65" s="156"/>
      <c r="I65" s="226"/>
      <c r="J65" s="162"/>
      <c r="K65" s="113" t="str">
        <f>IFERROR($K$19*3600/(HOUR(I65)*3600+MINUTE(I65)*60+SECOND(I65)),"")</f>
        <v/>
      </c>
      <c r="L65" s="97"/>
      <c r="M65" s="98"/>
    </row>
    <row r="66" spans="1:13" ht="17.25" customHeight="1" thickBot="1" x14ac:dyDescent="0.25">
      <c r="A66" s="66" t="str">
        <f>A65</f>
        <v>Н/Ф</v>
      </c>
      <c r="B66" s="99">
        <v>51</v>
      </c>
      <c r="C66" s="100">
        <v>10036033864</v>
      </c>
      <c r="D66" s="123" t="s">
        <v>165</v>
      </c>
      <c r="E66" s="124" t="s">
        <v>166</v>
      </c>
      <c r="F66" s="101" t="s">
        <v>26</v>
      </c>
      <c r="G66" s="106" t="str">
        <f>G65</f>
        <v>Краснодарский край</v>
      </c>
      <c r="H66" s="157"/>
      <c r="I66" s="157"/>
      <c r="J66" s="157">
        <f>J65</f>
        <v>0</v>
      </c>
      <c r="K66" s="110" t="str">
        <f>K65</f>
        <v/>
      </c>
      <c r="L66" s="102"/>
      <c r="M66" s="103"/>
    </row>
    <row r="67" spans="1:13" ht="17.25" customHeight="1" x14ac:dyDescent="0.2">
      <c r="A67" s="68" t="s">
        <v>162</v>
      </c>
      <c r="B67" s="94">
        <v>26</v>
      </c>
      <c r="C67" s="95">
        <v>10034920687</v>
      </c>
      <c r="D67" s="120" t="s">
        <v>167</v>
      </c>
      <c r="E67" s="121" t="s">
        <v>168</v>
      </c>
      <c r="F67" s="96" t="s">
        <v>22</v>
      </c>
      <c r="G67" s="122" t="s">
        <v>42</v>
      </c>
      <c r="H67" s="156"/>
      <c r="I67" s="226"/>
      <c r="J67" s="162"/>
      <c r="K67" s="113" t="str">
        <f>IFERROR($K$19*3600/(HOUR(I67)*3600+MINUTE(I67)*60+SECOND(I67)),"")</f>
        <v/>
      </c>
      <c r="L67" s="97"/>
      <c r="M67" s="98"/>
    </row>
    <row r="68" spans="1:13" ht="17.25" customHeight="1" thickBot="1" x14ac:dyDescent="0.25">
      <c r="A68" s="146" t="str">
        <f>A67</f>
        <v>Н/Ф</v>
      </c>
      <c r="B68" s="147">
        <v>33</v>
      </c>
      <c r="C68" s="148">
        <v>10015063070</v>
      </c>
      <c r="D68" s="149" t="s">
        <v>169</v>
      </c>
      <c r="E68" s="150" t="s">
        <v>170</v>
      </c>
      <c r="F68" s="151" t="s">
        <v>22</v>
      </c>
      <c r="G68" s="152" t="str">
        <f>G67</f>
        <v>Самарская область</v>
      </c>
      <c r="H68" s="160"/>
      <c r="I68" s="160"/>
      <c r="J68" s="160">
        <f>J67</f>
        <v>0</v>
      </c>
      <c r="K68" s="153" t="str">
        <f>K67</f>
        <v/>
      </c>
      <c r="L68" s="154"/>
      <c r="M68" s="155"/>
    </row>
    <row r="69" spans="1:13" ht="5.25" customHeight="1" thickTop="1" thickBot="1" x14ac:dyDescent="0.25">
      <c r="A69" s="31"/>
      <c r="B69" s="32"/>
      <c r="C69" s="32"/>
      <c r="D69" s="1"/>
      <c r="E69" s="33"/>
      <c r="F69" s="19"/>
      <c r="G69" s="19"/>
      <c r="H69" s="19"/>
      <c r="I69" s="34"/>
      <c r="J69" s="35"/>
      <c r="K69" s="36"/>
      <c r="L69" s="35"/>
      <c r="M69" s="35"/>
    </row>
    <row r="70" spans="1:13" ht="15.75" thickTop="1" x14ac:dyDescent="0.2">
      <c r="A70" s="216" t="s">
        <v>5</v>
      </c>
      <c r="B70" s="217"/>
      <c r="C70" s="217"/>
      <c r="D70" s="217"/>
      <c r="E70" s="80"/>
      <c r="F70" s="80"/>
      <c r="G70" s="217" t="s">
        <v>39</v>
      </c>
      <c r="H70" s="217"/>
      <c r="I70" s="217"/>
      <c r="J70" s="217"/>
      <c r="K70" s="217"/>
      <c r="L70" s="217"/>
      <c r="M70" s="220"/>
    </row>
    <row r="71" spans="1:13" x14ac:dyDescent="0.2">
      <c r="A71" s="213" t="s">
        <v>171</v>
      </c>
      <c r="B71" s="214"/>
      <c r="C71" s="214"/>
      <c r="D71" s="215"/>
      <c r="E71" s="134"/>
      <c r="F71" s="58"/>
      <c r="G71" s="37" t="s">
        <v>27</v>
      </c>
      <c r="H71" s="71">
        <v>10</v>
      </c>
      <c r="I71" s="2"/>
      <c r="J71" s="38"/>
      <c r="K71" s="39"/>
      <c r="L71" s="61" t="s">
        <v>25</v>
      </c>
      <c r="M71" s="62">
        <f>COUNTIF(F23:F68,"ЗМС")</f>
        <v>1</v>
      </c>
    </row>
    <row r="72" spans="1:13" x14ac:dyDescent="0.2">
      <c r="A72" s="213" t="s">
        <v>172</v>
      </c>
      <c r="B72" s="214"/>
      <c r="C72" s="214"/>
      <c r="D72" s="215"/>
      <c r="E72" s="134"/>
      <c r="F72" s="59"/>
      <c r="G72" s="41" t="s">
        <v>31</v>
      </c>
      <c r="H72" s="70">
        <v>23</v>
      </c>
      <c r="I72" s="2"/>
      <c r="J72" s="135"/>
      <c r="K72" s="43"/>
      <c r="L72" s="61" t="s">
        <v>19</v>
      </c>
      <c r="M72" s="62">
        <f>COUNTIF(F23:F68,"МСМК")</f>
        <v>3</v>
      </c>
    </row>
    <row r="73" spans="1:13" x14ac:dyDescent="0.2">
      <c r="A73" s="213" t="s">
        <v>173</v>
      </c>
      <c r="B73" s="214"/>
      <c r="C73" s="214"/>
      <c r="D73" s="215"/>
      <c r="E73" s="134"/>
      <c r="F73" s="59"/>
      <c r="G73" s="41" t="s">
        <v>32</v>
      </c>
      <c r="H73" s="70">
        <v>23</v>
      </c>
      <c r="I73" s="2"/>
      <c r="J73" s="135"/>
      <c r="K73" s="43"/>
      <c r="L73" s="61" t="s">
        <v>22</v>
      </c>
      <c r="M73" s="62">
        <f>COUNTIF(F23:F68,"МС")</f>
        <v>30</v>
      </c>
    </row>
    <row r="74" spans="1:13" x14ac:dyDescent="0.2">
      <c r="A74" s="213" t="s">
        <v>174</v>
      </c>
      <c r="B74" s="214"/>
      <c r="C74" s="214"/>
      <c r="D74" s="215"/>
      <c r="E74" s="134"/>
      <c r="F74" s="59"/>
      <c r="G74" s="41" t="s">
        <v>33</v>
      </c>
      <c r="H74" s="71">
        <v>21</v>
      </c>
      <c r="I74" s="2"/>
      <c r="J74" s="135"/>
      <c r="K74" s="43"/>
      <c r="L74" s="61" t="s">
        <v>26</v>
      </c>
      <c r="M74" s="62">
        <f>COUNTIF(F23:F68,"КМС")</f>
        <v>10</v>
      </c>
    </row>
    <row r="75" spans="1:13" x14ac:dyDescent="0.2">
      <c r="A75" s="210"/>
      <c r="B75" s="211"/>
      <c r="C75" s="211"/>
      <c r="D75" s="212"/>
      <c r="E75" s="134"/>
      <c r="F75" s="59"/>
      <c r="G75" s="41" t="s">
        <v>34</v>
      </c>
      <c r="H75" s="71">
        <v>2</v>
      </c>
      <c r="I75" s="2"/>
      <c r="J75" s="135"/>
      <c r="K75" s="43"/>
      <c r="L75" s="61" t="s">
        <v>30</v>
      </c>
      <c r="M75" s="62">
        <f>COUNTIF(F23:F68,"1 СР")</f>
        <v>2</v>
      </c>
    </row>
    <row r="76" spans="1:13" x14ac:dyDescent="0.2">
      <c r="A76" s="84"/>
      <c r="B76" s="85"/>
      <c r="C76" s="85"/>
      <c r="D76" s="86"/>
      <c r="E76" s="134"/>
      <c r="F76" s="59"/>
      <c r="G76" s="61" t="s">
        <v>45</v>
      </c>
      <c r="H76" s="72">
        <v>0</v>
      </c>
      <c r="I76" s="2"/>
      <c r="J76" s="135"/>
      <c r="K76" s="43"/>
      <c r="L76" s="63" t="s">
        <v>43</v>
      </c>
      <c r="M76" s="64">
        <f>COUNTIF(F23:F68,"2 СР")</f>
        <v>0</v>
      </c>
    </row>
    <row r="77" spans="1:13" x14ac:dyDescent="0.2">
      <c r="A77" s="210"/>
      <c r="B77" s="211"/>
      <c r="C77" s="211"/>
      <c r="D77" s="212"/>
      <c r="E77" s="134"/>
      <c r="F77" s="59"/>
      <c r="G77" s="41" t="s">
        <v>35</v>
      </c>
      <c r="H77" s="71">
        <v>0</v>
      </c>
      <c r="I77" s="2"/>
      <c r="J77" s="135"/>
      <c r="K77" s="43"/>
      <c r="L77" s="63" t="s">
        <v>44</v>
      </c>
      <c r="M77" s="62">
        <f>COUNTIF(F23:F68,"3 СР")</f>
        <v>0</v>
      </c>
    </row>
    <row r="78" spans="1:13" x14ac:dyDescent="0.2">
      <c r="A78" s="210"/>
      <c r="B78" s="211"/>
      <c r="C78" s="211"/>
      <c r="D78" s="212"/>
      <c r="E78" s="44"/>
      <c r="F78" s="60"/>
      <c r="G78" s="41" t="s">
        <v>36</v>
      </c>
      <c r="H78" s="71">
        <v>0</v>
      </c>
      <c r="I78" s="161"/>
      <c r="J78" s="45"/>
      <c r="K78" s="46"/>
      <c r="L78" s="40"/>
      <c r="M78" s="56"/>
    </row>
    <row r="79" spans="1:13" ht="9.75" customHeight="1" x14ac:dyDescent="0.2">
      <c r="A79" s="47"/>
      <c r="B79" s="136"/>
      <c r="C79" s="136"/>
      <c r="D79" s="134"/>
      <c r="E79" s="137"/>
      <c r="F79" s="134"/>
      <c r="G79" s="134"/>
      <c r="H79" s="134"/>
      <c r="I79" s="138"/>
      <c r="J79" s="134"/>
      <c r="K79" s="139"/>
      <c r="L79" s="134"/>
      <c r="M79" s="49"/>
    </row>
    <row r="80" spans="1:13" ht="15.75" x14ac:dyDescent="0.2">
      <c r="A80" s="221" t="s">
        <v>3</v>
      </c>
      <c r="B80" s="222"/>
      <c r="C80" s="222"/>
      <c r="D80" s="222"/>
      <c r="E80" s="223" t="s">
        <v>11</v>
      </c>
      <c r="F80" s="223"/>
      <c r="G80" s="223"/>
      <c r="H80" s="133"/>
      <c r="I80" s="222" t="s">
        <v>4</v>
      </c>
      <c r="J80" s="222"/>
      <c r="K80" s="222"/>
      <c r="L80" s="222" t="s">
        <v>52</v>
      </c>
      <c r="M80" s="224"/>
    </row>
    <row r="81" spans="1:28" x14ac:dyDescent="0.2">
      <c r="A81" s="47"/>
      <c r="B81" s="134"/>
      <c r="C81" s="134"/>
      <c r="D81" s="134"/>
      <c r="E81" s="134"/>
      <c r="F81" s="38"/>
      <c r="G81" s="38"/>
      <c r="H81" s="38"/>
      <c r="I81" s="38"/>
      <c r="J81" s="38"/>
      <c r="K81" s="38"/>
      <c r="L81" s="38"/>
      <c r="M81" s="53"/>
    </row>
    <row r="82" spans="1:28" x14ac:dyDescent="0.2">
      <c r="A82" s="50"/>
      <c r="B82" s="136"/>
      <c r="C82" s="136"/>
      <c r="D82" s="136"/>
      <c r="E82" s="140"/>
      <c r="F82" s="136"/>
      <c r="G82" s="136"/>
      <c r="H82" s="136"/>
      <c r="I82" s="141"/>
      <c r="J82" s="136"/>
      <c r="K82" s="136"/>
      <c r="L82" s="136"/>
      <c r="M82" s="52"/>
    </row>
    <row r="83" spans="1:28" x14ac:dyDescent="0.2">
      <c r="A83" s="50"/>
      <c r="B83" s="136"/>
      <c r="C83" s="136"/>
      <c r="D83" s="136"/>
      <c r="E83" s="140"/>
      <c r="F83" s="136"/>
      <c r="G83" s="136"/>
      <c r="H83" s="136"/>
      <c r="I83" s="141"/>
      <c r="J83" s="136"/>
      <c r="K83" s="136"/>
      <c r="L83" s="136"/>
      <c r="M83" s="52"/>
    </row>
    <row r="84" spans="1:28" x14ac:dyDescent="0.2">
      <c r="A84" s="50"/>
      <c r="B84" s="136"/>
      <c r="C84" s="136"/>
      <c r="D84" s="136"/>
      <c r="E84" s="140"/>
      <c r="F84" s="136"/>
      <c r="G84" s="136"/>
      <c r="H84" s="136"/>
      <c r="I84" s="141"/>
      <c r="J84" s="136"/>
      <c r="K84" s="136"/>
      <c r="L84" s="136"/>
      <c r="M84" s="52"/>
    </row>
    <row r="85" spans="1:28" x14ac:dyDescent="0.2">
      <c r="A85" s="50"/>
      <c r="B85" s="136"/>
      <c r="C85" s="136"/>
      <c r="D85" s="136"/>
      <c r="E85" s="140"/>
      <c r="F85" s="136"/>
      <c r="G85" s="136"/>
      <c r="H85" s="136"/>
      <c r="I85" s="141"/>
      <c r="J85" s="136"/>
      <c r="K85" s="136"/>
      <c r="L85" s="136"/>
      <c r="M85" s="52"/>
    </row>
    <row r="86" spans="1:28" ht="16.5" thickBot="1" x14ac:dyDescent="0.25">
      <c r="A86" s="218" t="s">
        <v>37</v>
      </c>
      <c r="B86" s="219"/>
      <c r="C86" s="219"/>
      <c r="D86" s="219"/>
      <c r="E86" s="219" t="str">
        <f>G17</f>
        <v>ЕЖОВ В.Н. (ВК, г.Краснодар )</v>
      </c>
      <c r="F86" s="219"/>
      <c r="G86" s="219"/>
      <c r="H86" s="132"/>
      <c r="I86" s="219" t="str">
        <f>G18</f>
        <v>СОЛУКОВА Н.В. (ВК, г.Краснодар)</v>
      </c>
      <c r="J86" s="219"/>
      <c r="K86" s="219"/>
      <c r="L86" s="219" t="str">
        <f>G19</f>
        <v>МЕЛЬНИК А.И. (ВК, г.Краснодар)</v>
      </c>
      <c r="M86" s="225"/>
    </row>
    <row r="87" spans="1:28" s="18" customFormat="1" ht="13.5" thickTop="1" x14ac:dyDescent="0.2">
      <c r="A87" s="2"/>
      <c r="B87" s="51"/>
      <c r="C87" s="51"/>
      <c r="D87" s="2"/>
      <c r="F87" s="2"/>
      <c r="G87" s="2"/>
      <c r="H87" s="2"/>
      <c r="I87" s="42"/>
      <c r="J87" s="2"/>
      <c r="K87" s="4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s="75" customFormat="1" ht="18.75" x14ac:dyDescent="0.2">
      <c r="B88" s="76"/>
      <c r="C88" s="76"/>
      <c r="E88" s="77"/>
      <c r="I88" s="78"/>
      <c r="K88" s="79"/>
    </row>
    <row r="89" spans="1:28" ht="21" x14ac:dyDescent="0.2">
      <c r="A89" s="73" t="s">
        <v>46</v>
      </c>
      <c r="B89" s="73"/>
      <c r="C89" s="74"/>
      <c r="D89" s="209" t="s">
        <v>47</v>
      </c>
      <c r="E89" s="209"/>
      <c r="F89" s="209"/>
      <c r="G89" s="209"/>
      <c r="H89" s="131"/>
    </row>
    <row r="90" spans="1:28" ht="18.75" x14ac:dyDescent="0.2">
      <c r="D90" s="75" t="s">
        <v>48</v>
      </c>
    </row>
  </sheetData>
  <mergeCells count="51">
    <mergeCell ref="A70:D70"/>
    <mergeCell ref="A86:D86"/>
    <mergeCell ref="G70:M70"/>
    <mergeCell ref="A80:D80"/>
    <mergeCell ref="E80:G80"/>
    <mergeCell ref="E86:G86"/>
    <mergeCell ref="L80:M80"/>
    <mergeCell ref="L86:M86"/>
    <mergeCell ref="I80:K80"/>
    <mergeCell ref="I86:K86"/>
    <mergeCell ref="A71:D71"/>
    <mergeCell ref="A72:D72"/>
    <mergeCell ref="A74:D74"/>
    <mergeCell ref="D89:G89"/>
    <mergeCell ref="A75:D75"/>
    <mergeCell ref="A77:D77"/>
    <mergeCell ref="A78:D78"/>
    <mergeCell ref="A73:D73"/>
    <mergeCell ref="A6:M6"/>
    <mergeCell ref="A11:M11"/>
    <mergeCell ref="A8:M8"/>
    <mergeCell ref="A9:M9"/>
    <mergeCell ref="A10:M10"/>
    <mergeCell ref="A7:M7"/>
    <mergeCell ref="E21:E22"/>
    <mergeCell ref="F21:F22"/>
    <mergeCell ref="A12:M12"/>
    <mergeCell ref="D21:D22"/>
    <mergeCell ref="A13:D13"/>
    <mergeCell ref="G21:G22"/>
    <mergeCell ref="A21:A22"/>
    <mergeCell ref="B21:B22"/>
    <mergeCell ref="I21:I22"/>
    <mergeCell ref="C21:C22"/>
    <mergeCell ref="J21:J22"/>
    <mergeCell ref="K21:K22"/>
    <mergeCell ref="L21:L22"/>
    <mergeCell ref="A14:D14"/>
    <mergeCell ref="A15:G15"/>
    <mergeCell ref="A1:M1"/>
    <mergeCell ref="A2:M2"/>
    <mergeCell ref="A3:M3"/>
    <mergeCell ref="A4:M4"/>
    <mergeCell ref="A5:M5"/>
    <mergeCell ref="M21:M22"/>
    <mergeCell ref="H21:H22"/>
    <mergeCell ref="H15:M15"/>
    <mergeCell ref="H16:M16"/>
    <mergeCell ref="H17:M17"/>
    <mergeCell ref="H18:M18"/>
    <mergeCell ref="H19:I19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J31 K24:K25 J35 J37 J39 J41 J43 J45 J47 J49 J51 J53 K27 K29 K31 K33 K35 K37 K39 K41 K43 K45 K47 K49 K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ПГ с отсечекой</vt:lpstr>
      <vt:lpstr>'ПГ с отсечекой'!Заголовки_для_печати</vt:lpstr>
      <vt:lpstr>'ПГ с отсечекой'!Область_печати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2021-09-02T07:54:45Z</dcterms:modified>
</cp:coreProperties>
</file>