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ком спринт 750 д15-16 ФИН" sheetId="1" r:id="rId1"/>
  </sheets>
  <externalReferences>
    <externalReference r:id="rId2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'ком спринт 750 д15-16 ФИН'!$A$1:$O$61</definedName>
    <definedName name="СУ">[1]Табл!$B$7:$G$481</definedName>
    <definedName name="уч">[1]Табл!$B$8:$F$244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H59" i="1"/>
  <c r="E59" i="1"/>
  <c r="J52" i="1"/>
  <c r="H52" i="1"/>
  <c r="J51" i="1"/>
  <c r="H51" i="1"/>
  <c r="J50" i="1"/>
  <c r="H50" i="1"/>
  <c r="J49" i="1"/>
  <c r="H49" i="1"/>
  <c r="H48" i="1" s="1"/>
  <c r="H47" i="1" s="1"/>
  <c r="J48" i="1"/>
  <c r="J47" i="1"/>
  <c r="J46" i="1"/>
  <c r="L35" i="1"/>
  <c r="M32" i="1"/>
  <c r="L32" i="1"/>
  <c r="J32" i="1"/>
  <c r="I32" i="1"/>
  <c r="M29" i="1"/>
  <c r="J29" i="1"/>
  <c r="I29" i="1"/>
  <c r="L30" i="1" s="1"/>
  <c r="L28" i="1"/>
  <c r="M26" i="1"/>
  <c r="L26" i="1"/>
  <c r="J26" i="1"/>
  <c r="I26" i="1"/>
  <c r="M22" i="1"/>
  <c r="J22" i="1"/>
  <c r="I22" i="1"/>
  <c r="L23" i="1" s="1"/>
</calcChain>
</file>

<file path=xl/sharedStrings.xml><?xml version="1.0" encoding="utf-8"?>
<sst xmlns="http://schemas.openxmlformats.org/spreadsheetml/2006/main" count="133" uniqueCount="88">
  <si>
    <t>Министерство спорта Российской Федерации</t>
  </si>
  <si>
    <t>Федерация велосипедного спорта России</t>
  </si>
  <si>
    <t>ПЕРВЕНСТВО РОССИИ</t>
  </si>
  <si>
    <t>по велосипедному спорту</t>
  </si>
  <si>
    <t xml:space="preserve">ИТОГОВЫЙ ПРОТОКОЛ </t>
  </si>
  <si>
    <t>трек - командный спринт</t>
  </si>
  <si>
    <t>ЮНОШИ 15-16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</si>
  <si>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САНКТ ПЕТЕРБУРГ- велотрек "Локосфинкс"</t>
    </r>
  </si>
  <si>
    <t>№ ВРВС: 0080391611Я</t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</si>
  <si>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15 Октября 2024 года</t>
    </r>
  </si>
  <si>
    <t>№ ЕКП 2024: 2008780022017488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</si>
  <si>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</si>
  <si>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</si>
  <si>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</si>
  <si>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</si>
  <si>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</si>
  <si>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</si>
  <si>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Валова А.С. (ВК, г. САНКТ -ПЕТЕРБУРГ) </t>
  </si>
  <si>
    <t>ДЛИНА ТРЕКА:</t>
  </si>
  <si>
    <t>250 м</t>
  </si>
  <si>
    <t>ГЛАВНЫЙ СЕКРЕТАРЬ:</t>
  </si>
  <si>
    <t xml:space="preserve">Михайлова И.Н. (ВК, г. САНКТ -ПЕТЕРБУРГ) </t>
  </si>
  <si>
    <t>ПРОТЯЖЕННОСТЬ ДИСТАНЦИИ:</t>
  </si>
  <si>
    <t>750 м</t>
  </si>
  <si>
    <t>СУДЬЯ НА ФИНИШЕ:</t>
  </si>
  <si>
    <t xml:space="preserve">Соловьев Г.Н. (ВК, г. САНКТ- ПЕТЕРБУРГ) </t>
  </si>
  <si>
    <t>КРУГОВ:</t>
  </si>
  <si>
    <t>МЕСТО</t>
  </si>
  <si>
    <t>НОМЕР</t>
  </si>
  <si>
    <t>КОД UCI</t>
  </si>
  <si>
    <t>ФАМИЛИЯ ИМЯ</t>
  </si>
  <si>
    <t>ГОД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</si>
  <si>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</si>
  <si>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</si>
  <si>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</si>
  <si>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</si>
  <si>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</si>
  <si>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</si>
  <si>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</si>
  <si>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0-250 м</t>
  </si>
  <si>
    <t>250-500 м</t>
  </si>
  <si>
    <t>500-750 м</t>
  </si>
  <si>
    <t>Казаков Владислав</t>
  </si>
  <si>
    <t>КМС</t>
  </si>
  <si>
    <t>Тульская область</t>
  </si>
  <si>
    <t>Самойлов Артем</t>
  </si>
  <si>
    <t>Зыбин Артем</t>
  </si>
  <si>
    <t>Никишин Александр</t>
  </si>
  <si>
    <t>Мокеев Захар</t>
  </si>
  <si>
    <t>Санкт-Петербург</t>
  </si>
  <si>
    <t>Пушкарев Ярослав</t>
  </si>
  <si>
    <t>Раев Фома</t>
  </si>
  <si>
    <t>Бутенко Никита</t>
  </si>
  <si>
    <t>1 СР</t>
  </si>
  <si>
    <t>Демиш Михаил</t>
  </si>
  <si>
    <t>Гичкин Артем</t>
  </si>
  <si>
    <t>Захаров Илья</t>
  </si>
  <si>
    <t>2 СР</t>
  </si>
  <si>
    <t>Москва</t>
  </si>
  <si>
    <t>Соколовский Кирилл</t>
  </si>
  <si>
    <t>Савостиков Никита</t>
  </si>
  <si>
    <t>Острицов Ратмир</t>
  </si>
  <si>
    <t>Степанов Тимур</t>
  </si>
  <si>
    <t>Гончар Константин</t>
  </si>
  <si>
    <t>Козлов Матвей</t>
  </si>
  <si>
    <t>Двойников Вадим</t>
  </si>
  <si>
    <t>3 СР</t>
  </si>
  <si>
    <t>Шевцов Максим</t>
  </si>
  <si>
    <t>Козырь Александр</t>
  </si>
  <si>
    <t>Леонтьев Кирилл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</si>
  <si>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</si>
  <si>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</si>
  <si>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</si>
  <si>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</si>
  <si>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</si>
  <si>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</si>
  <si>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</si>
  <si>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</si>
  <si>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</si>
  <si>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</si>
  <si>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</si>
  <si>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</si>
  <si>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</si>
  <si>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</si>
  <si>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ГЛАВНЫЙ СУДЬЯ</t>
  </si>
  <si>
    <t>ГЛАВНЫЙ СЕКРЕТАРЬ</t>
  </si>
  <si>
    <t>СУДЬЯ НА ФИНИШЕ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</si>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</sst>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m:ss.000"/>
    <numFmt numFmtId="166" formatCode="0.000"/>
    <numFmt numFmtId="167" formatCode="h:mm:ss.00"/>
  </numFmts>
  <fonts count="20" x14ac:knownFonts="1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6" fillId="0" borderId="0"/>
    <xf numFmtId="0" fontId="1" fillId="0" borderId="0"/>
  </cellStyleXfs>
  <cellXfs count="21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3" fillId="0" borderId="7" xfId="1" applyFont="1" applyBorder="1"/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right" vertical="center"/>
    </xf>
    <xf numFmtId="0" fontId="9" fillId="0" borderId="15" xfId="1" applyFont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49" fontId="4" fillId="0" borderId="16" xfId="1" applyNumberFormat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0" fontId="4" fillId="0" borderId="18" xfId="1" applyFont="1" applyFill="1" applyBorder="1" applyAlignment="1">
      <alignment vertical="center"/>
    </xf>
    <xf numFmtId="0" fontId="4" fillId="0" borderId="19" xfId="0" applyFont="1" applyFill="1" applyBorder="1" applyAlignment="1">
      <alignment horizontal="right"/>
    </xf>
    <xf numFmtId="0" fontId="9" fillId="0" borderId="20" xfId="1" applyFont="1" applyBorder="1" applyAlignment="1">
      <alignment horizontal="left"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right" vertical="center"/>
    </xf>
    <xf numFmtId="0" fontId="9" fillId="0" borderId="20" xfId="1" applyFont="1" applyBorder="1" applyAlignment="1">
      <alignment vertical="center"/>
    </xf>
    <xf numFmtId="0" fontId="4" fillId="0" borderId="21" xfId="1" applyNumberFormat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4" fillId="0" borderId="11" xfId="0" applyFont="1" applyFill="1" applyBorder="1" applyAlignment="1">
      <alignment horizontal="right"/>
    </xf>
    <xf numFmtId="0" fontId="9" fillId="0" borderId="24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right" vertical="center"/>
    </xf>
    <xf numFmtId="0" fontId="4" fillId="0" borderId="25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37" xfId="2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164" fontId="3" fillId="0" borderId="40" xfId="1" applyNumberFormat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 wrapText="1"/>
    </xf>
    <xf numFmtId="165" fontId="14" fillId="0" borderId="40" xfId="0" applyNumberFormat="1" applyFont="1" applyBorder="1" applyAlignment="1">
      <alignment horizontal="center" vertical="center"/>
    </xf>
    <xf numFmtId="165" fontId="14" fillId="0" borderId="41" xfId="0" applyNumberFormat="1" applyFont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164" fontId="3" fillId="0" borderId="45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5" fontId="14" fillId="0" borderId="37" xfId="0" applyNumberFormat="1" applyFont="1" applyBorder="1" applyAlignment="1">
      <alignment horizontal="center" vertical="center"/>
    </xf>
    <xf numFmtId="165" fontId="14" fillId="0" borderId="37" xfId="0" applyNumberFormat="1" applyFont="1" applyBorder="1" applyAlignment="1"/>
    <xf numFmtId="0" fontId="11" fillId="0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/>
    </xf>
    <xf numFmtId="164" fontId="3" fillId="0" borderId="47" xfId="1" applyNumberFormat="1" applyFont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164" fontId="3" fillId="0" borderId="50" xfId="1" applyNumberFormat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/>
    </xf>
    <xf numFmtId="164" fontId="3" fillId="0" borderId="52" xfId="1" applyNumberFormat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52" xfId="2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vertical="center"/>
    </xf>
    <xf numFmtId="0" fontId="3" fillId="0" borderId="47" xfId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vertical="center"/>
    </xf>
    <xf numFmtId="0" fontId="3" fillId="0" borderId="58" xfId="1" applyFont="1" applyBorder="1" applyAlignment="1">
      <alignment horizontal="center" vertical="center"/>
    </xf>
    <xf numFmtId="0" fontId="3" fillId="0" borderId="58" xfId="1" applyFont="1" applyBorder="1" applyAlignment="1">
      <alignment vertical="center"/>
    </xf>
    <xf numFmtId="0" fontId="11" fillId="0" borderId="38" xfId="1" applyFont="1" applyFill="1" applyBorder="1" applyAlignment="1">
      <alignment horizontal="center" vertical="center" wrapText="1"/>
    </xf>
    <xf numFmtId="0" fontId="3" fillId="0" borderId="59" xfId="1" applyFont="1" applyBorder="1" applyAlignment="1">
      <alignment vertical="center"/>
    </xf>
    <xf numFmtId="0" fontId="3" fillId="0" borderId="60" xfId="1" applyFont="1" applyBorder="1" applyAlignment="1">
      <alignment vertical="center"/>
    </xf>
    <xf numFmtId="0" fontId="11" fillId="0" borderId="61" xfId="1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/>
    </xf>
    <xf numFmtId="0" fontId="9" fillId="2" borderId="16" xfId="3" applyFont="1" applyFill="1" applyBorder="1" applyAlignment="1">
      <alignment vertical="center"/>
    </xf>
    <xf numFmtId="0" fontId="3" fillId="0" borderId="45" xfId="3" applyFont="1" applyBorder="1" applyAlignment="1">
      <alignment vertical="center"/>
    </xf>
    <xf numFmtId="49" fontId="3" fillId="0" borderId="45" xfId="3" applyNumberFormat="1" applyFont="1" applyBorder="1" applyAlignment="1">
      <alignment horizontal="left" vertical="center"/>
    </xf>
    <xf numFmtId="14" fontId="3" fillId="0" borderId="45" xfId="3" applyNumberFormat="1" applyFont="1" applyBorder="1" applyAlignment="1">
      <alignment vertical="center"/>
    </xf>
    <xf numFmtId="0" fontId="3" fillId="0" borderId="45" xfId="4" applyFont="1" applyBorder="1" applyAlignment="1">
      <alignment horizontal="left" vertical="center"/>
    </xf>
    <xf numFmtId="0" fontId="3" fillId="0" borderId="45" xfId="4" applyFont="1" applyBorder="1" applyAlignment="1">
      <alignment horizontal="center" vertical="center"/>
    </xf>
    <xf numFmtId="49" fontId="3" fillId="0" borderId="45" xfId="4" applyNumberFormat="1" applyFont="1" applyBorder="1" applyAlignment="1">
      <alignment vertical="center"/>
    </xf>
    <xf numFmtId="0" fontId="3" fillId="0" borderId="45" xfId="3" applyFont="1" applyBorder="1" applyAlignment="1">
      <alignment horizontal="center" vertical="center"/>
    </xf>
    <xf numFmtId="0" fontId="3" fillId="0" borderId="45" xfId="3" applyFont="1" applyBorder="1" applyAlignment="1">
      <alignment horizontal="right" vertical="center"/>
    </xf>
    <xf numFmtId="0" fontId="16" fillId="0" borderId="45" xfId="3" applyBorder="1"/>
    <xf numFmtId="2" fontId="3" fillId="0" borderId="45" xfId="3" applyNumberFormat="1" applyFont="1" applyBorder="1" applyAlignment="1">
      <alignment vertical="center"/>
    </xf>
    <xf numFmtId="49" fontId="3" fillId="0" borderId="45" xfId="3" applyNumberFormat="1" applyFont="1" applyBorder="1" applyAlignment="1">
      <alignment vertical="center"/>
    </xf>
    <xf numFmtId="0" fontId="3" fillId="0" borderId="45" xfId="3" applyFont="1" applyBorder="1" applyAlignment="1">
      <alignment horizontal="left" vertical="center"/>
    </xf>
    <xf numFmtId="9" fontId="3" fillId="0" borderId="45" xfId="3" applyNumberFormat="1" applyFont="1" applyBorder="1" applyAlignment="1">
      <alignment horizontal="left" vertical="center"/>
    </xf>
    <xf numFmtId="49" fontId="3" fillId="0" borderId="45" xfId="4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2" fontId="3" fillId="0" borderId="45" xfId="4" applyNumberFormat="1" applyFont="1" applyBorder="1" applyAlignment="1">
      <alignment vertical="center"/>
    </xf>
    <xf numFmtId="0" fontId="9" fillId="2" borderId="17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2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 vertical="center"/>
    </xf>
    <xf numFmtId="166" fontId="14" fillId="0" borderId="37" xfId="0" applyNumberFormat="1" applyFont="1" applyBorder="1" applyAlignment="1"/>
    <xf numFmtId="2" fontId="14" fillId="0" borderId="45" xfId="0" applyNumberFormat="1" applyFont="1" applyBorder="1" applyAlignment="1">
      <alignment vertical="center"/>
    </xf>
    <xf numFmtId="166" fontId="14" fillId="0" borderId="37" xfId="0" applyNumberFormat="1" applyFont="1" applyBorder="1" applyAlignment="1">
      <alignment horizontal="center" vertical="center"/>
    </xf>
    <xf numFmtId="2" fontId="14" fillId="0" borderId="37" xfId="0" applyNumberFormat="1" applyFont="1" applyBorder="1" applyAlignment="1">
      <alignment vertical="center"/>
    </xf>
    <xf numFmtId="2" fontId="14" fillId="0" borderId="52" xfId="0" applyNumberFormat="1" applyFont="1" applyBorder="1" applyAlignment="1">
      <alignment vertical="center"/>
    </xf>
    <xf numFmtId="2" fontId="14" fillId="0" borderId="40" xfId="0" applyNumberFormat="1" applyFont="1" applyBorder="1" applyAlignment="1">
      <alignment vertical="center"/>
    </xf>
    <xf numFmtId="166" fontId="14" fillId="0" borderId="45" xfId="0" applyNumberFormat="1" applyFont="1" applyBorder="1" applyAlignment="1"/>
    <xf numFmtId="0" fontId="17" fillId="0" borderId="40" xfId="1" applyFont="1" applyFill="1" applyBorder="1" applyAlignment="1">
      <alignment vertical="center"/>
    </xf>
    <xf numFmtId="0" fontId="14" fillId="0" borderId="40" xfId="1" applyFont="1" applyFill="1" applyBorder="1" applyAlignment="1">
      <alignment horizontal="center" vertical="center" wrapText="1"/>
    </xf>
    <xf numFmtId="165" fontId="18" fillId="0" borderId="45" xfId="1" applyNumberFormat="1" applyFont="1" applyBorder="1" applyAlignment="1">
      <alignment horizontal="right"/>
    </xf>
    <xf numFmtId="0" fontId="14" fillId="0" borderId="37" xfId="1" applyFont="1" applyFill="1" applyBorder="1" applyAlignment="1">
      <alignment horizontal="center" vertical="center" wrapText="1"/>
    </xf>
    <xf numFmtId="165" fontId="18" fillId="0" borderId="37" xfId="1" applyNumberFormat="1" applyFont="1" applyBorder="1" applyAlignment="1">
      <alignment horizontal="right"/>
    </xf>
    <xf numFmtId="165" fontId="14" fillId="0" borderId="51" xfId="1" applyNumberFormat="1" applyFont="1" applyBorder="1" applyAlignment="1">
      <alignment horizontal="center" vertical="center"/>
    </xf>
    <xf numFmtId="165" fontId="14" fillId="0" borderId="52" xfId="1" applyNumberFormat="1" applyFont="1" applyBorder="1" applyAlignment="1">
      <alignment horizontal="center" vertical="center"/>
    </xf>
    <xf numFmtId="165" fontId="14" fillId="0" borderId="52" xfId="1" applyNumberFormat="1" applyFont="1" applyFill="1" applyBorder="1" applyAlignment="1">
      <alignment horizontal="center" vertical="center"/>
    </xf>
    <xf numFmtId="165" fontId="14" fillId="0" borderId="52" xfId="1" applyNumberFormat="1" applyFont="1" applyBorder="1" applyAlignment="1">
      <alignment horizontal="center"/>
    </xf>
    <xf numFmtId="0" fontId="17" fillId="0" borderId="52" xfId="1" applyFont="1" applyFill="1" applyBorder="1" applyAlignment="1">
      <alignment vertical="center"/>
    </xf>
    <xf numFmtId="0" fontId="19" fillId="0" borderId="52" xfId="1" applyFont="1" applyFill="1" applyBorder="1" applyAlignment="1">
      <alignment horizontal="center" vertical="center" wrapText="1"/>
    </xf>
    <xf numFmtId="165" fontId="18" fillId="0" borderId="40" xfId="1" applyNumberFormat="1" applyFont="1" applyBorder="1" applyAlignment="1">
      <alignment horizontal="right"/>
    </xf>
    <xf numFmtId="0" fontId="19" fillId="0" borderId="40" xfId="1" applyFont="1" applyFill="1" applyBorder="1" applyAlignment="1">
      <alignment horizontal="center" vertical="center" wrapText="1"/>
    </xf>
    <xf numFmtId="165" fontId="14" fillId="0" borderId="37" xfId="1" applyNumberFormat="1" applyFont="1" applyBorder="1" applyAlignment="1">
      <alignment horizontal="center"/>
    </xf>
    <xf numFmtId="0" fontId="17" fillId="0" borderId="45" xfId="1" applyFont="1" applyFill="1" applyBorder="1" applyAlignment="1">
      <alignment vertical="center"/>
    </xf>
    <xf numFmtId="0" fontId="19" fillId="0" borderId="37" xfId="1" applyFont="1" applyFill="1" applyBorder="1" applyAlignment="1">
      <alignment horizontal="center" vertical="center" wrapText="1"/>
    </xf>
    <xf numFmtId="165" fontId="14" fillId="0" borderId="52" xfId="1" applyNumberFormat="1" applyFont="1" applyBorder="1" applyAlignment="1">
      <alignment horizontal="left"/>
    </xf>
    <xf numFmtId="165" fontId="18" fillId="0" borderId="52" xfId="1" applyNumberFormat="1" applyFont="1" applyBorder="1" applyAlignment="1">
      <alignment horizontal="right"/>
    </xf>
    <xf numFmtId="165" fontId="14" fillId="0" borderId="37" xfId="1" applyNumberFormat="1" applyFont="1" applyBorder="1" applyAlignment="1">
      <alignment horizontal="left"/>
    </xf>
    <xf numFmtId="0" fontId="19" fillId="0" borderId="45" xfId="1" applyFont="1" applyFill="1" applyBorder="1" applyAlignment="1">
      <alignment vertical="center" wrapText="1"/>
    </xf>
    <xf numFmtId="165" fontId="14" fillId="0" borderId="37" xfId="1" applyNumberFormat="1" applyFont="1" applyFill="1" applyBorder="1" applyAlignment="1">
      <alignment horizontal="center" vertical="center"/>
    </xf>
    <xf numFmtId="0" fontId="19" fillId="0" borderId="35" xfId="1" applyFont="1" applyFill="1" applyBorder="1" applyAlignment="1">
      <alignment vertical="center" wrapText="1"/>
    </xf>
    <xf numFmtId="0" fontId="19" fillId="0" borderId="52" xfId="1" applyFont="1" applyFill="1" applyBorder="1" applyAlignment="1">
      <alignment vertical="center" wrapText="1"/>
    </xf>
    <xf numFmtId="165" fontId="14" fillId="0" borderId="40" xfId="1" applyNumberFormat="1" applyFont="1" applyBorder="1" applyAlignment="1">
      <alignment horizontal="center" vertical="center"/>
    </xf>
    <xf numFmtId="165" fontId="14" fillId="0" borderId="40" xfId="1" applyNumberFormat="1" applyFont="1" applyFill="1" applyBorder="1" applyAlignment="1">
      <alignment horizontal="center" vertical="center"/>
    </xf>
    <xf numFmtId="165" fontId="14" fillId="0" borderId="45" xfId="1" applyNumberFormat="1" applyFont="1" applyBorder="1" applyAlignment="1">
      <alignment horizontal="center" vertical="center"/>
    </xf>
    <xf numFmtId="165" fontId="14" fillId="0" borderId="45" xfId="1" applyNumberFormat="1" applyFont="1" applyBorder="1" applyAlignment="1">
      <alignment horizontal="left"/>
    </xf>
    <xf numFmtId="165" fontId="15" fillId="0" borderId="40" xfId="1" applyNumberFormat="1" applyFont="1" applyBorder="1" applyAlignment="1">
      <alignment horizontal="center" vertical="center"/>
    </xf>
    <xf numFmtId="165" fontId="14" fillId="0" borderId="45" xfId="1" applyNumberFormat="1" applyFont="1" applyFill="1" applyBorder="1" applyAlignment="1">
      <alignment horizontal="center" vertical="center"/>
    </xf>
    <xf numFmtId="165" fontId="14" fillId="0" borderId="45" xfId="1" applyNumberFormat="1" applyFont="1" applyBorder="1" applyAlignment="1">
      <alignment horizontal="center"/>
    </xf>
    <xf numFmtId="2" fontId="14" fillId="0" borderId="40" xfId="0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3"/>
    <cellStyle name="Обычный 5 2" xfId="4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419101</xdr:colOff>
      <xdr:row>0</xdr:row>
      <xdr:rowOff>180975</xdr:rowOff>
    </xdr:from>
    <xdr:to>
      <xdr:col>3</xdr:col>
      <xdr:colOff>101192</xdr:colOff>
      <xdr:row>3</xdr:row>
      <xdr:rowOff>14287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61A89230-28C9-451F-B331-DDD496B3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6" y="180975"/>
          <a:ext cx="729841" cy="500062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189547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113159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59532</xdr:rowOff>
    </xdr:from>
    <xdr:to>
      <xdr:col>6</xdr:col>
      <xdr:colOff>1290637</xdr:colOff>
      <xdr:row>51</xdr:row>
      <xdr:rowOff>80962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1611668</xdr:colOff>
      <xdr:row>52</xdr:row>
      <xdr:rowOff>33149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14</xdr:col>
      <xdr:colOff>230152</xdr:colOff>
      <xdr:row>0</xdr:row>
      <xdr:rowOff>114300</xdr:rowOff>
    </xdr:from>
    <xdr:to>
      <xdr:col>14</xdr:col>
      <xdr:colOff>720725</xdr:colOff>
      <xdr:row>2</xdr:row>
      <xdr:rowOff>114300</xdr:rowOff>
    </xdr:to>
    <xdr:pic>
      <xdr:nvPicPr>
        <xdr:cNvPr id="10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2027" y="114300"/>
          <a:ext cx="49057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49</xdr:row>
      <xdr:rowOff>59532</xdr:rowOff>
    </xdr:from>
    <xdr:to>
      <xdr:col>6</xdr:col>
      <xdr:colOff>1290637</xdr:colOff>
      <xdr:row>51</xdr:row>
      <xdr:rowOff>80962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1611668</xdr:colOff>
      <xdr:row>52</xdr:row>
      <xdr:rowOff>33149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164147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65534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78271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1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189547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113159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189547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113159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189547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113159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189547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113159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189547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113159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189547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113159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56197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8384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56197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8384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56197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8384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56197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8384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56197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8384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56197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8384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113347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94109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113347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94109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113347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94109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113347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94109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54</xdr:row>
      <xdr:rowOff>8572</xdr:rowOff>
    </xdr:to>
    <xdr:pic>
      <xdr:nvPicPr>
        <xdr:cNvPr id="49" name="Рисунок 4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633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55</xdr:row>
      <xdr:rowOff>17909</xdr:rowOff>
    </xdr:to>
    <xdr:pic>
      <xdr:nvPicPr>
        <xdr:cNvPr id="50" name="Рисунок 4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6544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59532</xdr:rowOff>
    </xdr:from>
    <xdr:to>
      <xdr:col>6</xdr:col>
      <xdr:colOff>1290637</xdr:colOff>
      <xdr:row>51</xdr:row>
      <xdr:rowOff>40957</xdr:rowOff>
    </xdr:to>
    <xdr:pic>
      <xdr:nvPicPr>
        <xdr:cNvPr id="51" name="Рисунок 5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1611668</xdr:colOff>
      <xdr:row>51</xdr:row>
      <xdr:rowOff>155069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59532</xdr:rowOff>
    </xdr:from>
    <xdr:to>
      <xdr:col>6</xdr:col>
      <xdr:colOff>1290637</xdr:colOff>
      <xdr:row>51</xdr:row>
      <xdr:rowOff>40957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1611668</xdr:colOff>
      <xdr:row>51</xdr:row>
      <xdr:rowOff>155069</xdr:rowOff>
    </xdr:to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145097</xdr:rowOff>
    </xdr:to>
    <xdr:pic>
      <xdr:nvPicPr>
        <xdr:cNvPr id="55" name="Рисунок 5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379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103634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782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160972</xdr:rowOff>
    </xdr:to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84584</xdr:rowOff>
    </xdr:to>
    <xdr:pic>
      <xdr:nvPicPr>
        <xdr:cNvPr id="58" name="Рисунок 5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59532</xdr:rowOff>
    </xdr:from>
    <xdr:to>
      <xdr:col>6</xdr:col>
      <xdr:colOff>1290637</xdr:colOff>
      <xdr:row>51</xdr:row>
      <xdr:rowOff>52387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1611668</xdr:colOff>
      <xdr:row>52</xdr:row>
      <xdr:rowOff>4574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59532</xdr:rowOff>
    </xdr:from>
    <xdr:to>
      <xdr:col>6</xdr:col>
      <xdr:colOff>1290637</xdr:colOff>
      <xdr:row>51</xdr:row>
      <xdr:rowOff>52387</xdr:rowOff>
    </xdr:to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1611668</xdr:colOff>
      <xdr:row>52</xdr:row>
      <xdr:rowOff>4574</xdr:rowOff>
    </xdr:to>
    <xdr:pic>
      <xdr:nvPicPr>
        <xdr:cNvPr id="62" name="Рисунок 6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135572</xdr:rowOff>
    </xdr:to>
    <xdr:pic>
      <xdr:nvPicPr>
        <xdr:cNvPr id="63" name="Рисунок 6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36959</xdr:rowOff>
    </xdr:to>
    <xdr:pic>
      <xdr:nvPicPr>
        <xdr:cNvPr id="64" name="Рисунок 6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496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160972</xdr:rowOff>
    </xdr:to>
    <xdr:pic>
      <xdr:nvPicPr>
        <xdr:cNvPr id="65" name="Рисунок 6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84584</xdr:rowOff>
    </xdr:to>
    <xdr:pic>
      <xdr:nvPicPr>
        <xdr:cNvPr id="66" name="Рисунок 6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160972</xdr:rowOff>
    </xdr:to>
    <xdr:pic>
      <xdr:nvPicPr>
        <xdr:cNvPr id="67" name="Рисунок 6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84584</xdr:rowOff>
    </xdr:to>
    <xdr:pic>
      <xdr:nvPicPr>
        <xdr:cNvPr id="68" name="Рисунок 6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160972</xdr:rowOff>
    </xdr:to>
    <xdr:pic>
      <xdr:nvPicPr>
        <xdr:cNvPr id="69" name="Рисунок 6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84584</xdr:rowOff>
    </xdr:to>
    <xdr:pic>
      <xdr:nvPicPr>
        <xdr:cNvPr id="70" name="Рисунок 6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160972</xdr:rowOff>
    </xdr:to>
    <xdr:pic>
      <xdr:nvPicPr>
        <xdr:cNvPr id="71" name="Рисунок 7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84584</xdr:rowOff>
    </xdr:to>
    <xdr:pic>
      <xdr:nvPicPr>
        <xdr:cNvPr id="72" name="Рисунок 7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160972</xdr:rowOff>
    </xdr:to>
    <xdr:pic>
      <xdr:nvPicPr>
        <xdr:cNvPr id="73" name="Рисунок 7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84584</xdr:rowOff>
    </xdr:to>
    <xdr:pic>
      <xdr:nvPicPr>
        <xdr:cNvPr id="74" name="Рисунок 7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52</xdr:row>
      <xdr:rowOff>160972</xdr:rowOff>
    </xdr:to>
    <xdr:pic>
      <xdr:nvPicPr>
        <xdr:cNvPr id="75" name="Рисунок 7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84584</xdr:rowOff>
    </xdr:to>
    <xdr:pic>
      <xdr:nvPicPr>
        <xdr:cNvPr id="76" name="Рисунок 7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27622</xdr:rowOff>
    </xdr:to>
    <xdr:pic>
      <xdr:nvPicPr>
        <xdr:cNvPr id="77" name="Рисунок 7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141734</xdr:rowOff>
    </xdr:to>
    <xdr:pic>
      <xdr:nvPicPr>
        <xdr:cNvPr id="78" name="Рисунок 7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27622</xdr:rowOff>
    </xdr:to>
    <xdr:pic>
      <xdr:nvPicPr>
        <xdr:cNvPr id="79" name="Рисунок 7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141734</xdr:rowOff>
    </xdr:to>
    <xdr:pic>
      <xdr:nvPicPr>
        <xdr:cNvPr id="80" name="Рисунок 7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27622</xdr:rowOff>
    </xdr:to>
    <xdr:pic>
      <xdr:nvPicPr>
        <xdr:cNvPr id="81" name="Рисунок 8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141734</xdr:rowOff>
    </xdr:to>
    <xdr:pic>
      <xdr:nvPicPr>
        <xdr:cNvPr id="82" name="Рисунок 8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27622</xdr:rowOff>
    </xdr:to>
    <xdr:pic>
      <xdr:nvPicPr>
        <xdr:cNvPr id="83" name="Рисунок 8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141734</xdr:rowOff>
    </xdr:to>
    <xdr:pic>
      <xdr:nvPicPr>
        <xdr:cNvPr id="84" name="Рисунок 8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27622</xdr:rowOff>
    </xdr:to>
    <xdr:pic>
      <xdr:nvPicPr>
        <xdr:cNvPr id="85" name="Рисунок 8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141734</xdr:rowOff>
    </xdr:to>
    <xdr:pic>
      <xdr:nvPicPr>
        <xdr:cNvPr id="86" name="Рисунок 8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27622</xdr:rowOff>
    </xdr:to>
    <xdr:pic>
      <xdr:nvPicPr>
        <xdr:cNvPr id="87" name="Рисунок 8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53</xdr:row>
      <xdr:rowOff>141734</xdr:rowOff>
    </xdr:to>
    <xdr:pic>
      <xdr:nvPicPr>
        <xdr:cNvPr id="88" name="Рисунок 8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84772</xdr:rowOff>
    </xdr:to>
    <xdr:pic>
      <xdr:nvPicPr>
        <xdr:cNvPr id="89" name="Рисунок 8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36959</xdr:rowOff>
    </xdr:to>
    <xdr:pic>
      <xdr:nvPicPr>
        <xdr:cNvPr id="90" name="Рисунок 8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84772</xdr:rowOff>
    </xdr:to>
    <xdr:pic>
      <xdr:nvPicPr>
        <xdr:cNvPr id="91" name="Рисунок 9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36959</xdr:rowOff>
    </xdr:to>
    <xdr:pic>
      <xdr:nvPicPr>
        <xdr:cNvPr id="92" name="Рисунок 9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84772</xdr:rowOff>
    </xdr:to>
    <xdr:pic>
      <xdr:nvPicPr>
        <xdr:cNvPr id="93" name="Рисунок 9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36959</xdr:rowOff>
    </xdr:to>
    <xdr:pic>
      <xdr:nvPicPr>
        <xdr:cNvPr id="94" name="Рисунок 9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84772</xdr:rowOff>
    </xdr:to>
    <xdr:pic>
      <xdr:nvPicPr>
        <xdr:cNvPr id="95" name="Рисунок 9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36959</xdr:rowOff>
    </xdr:to>
    <xdr:pic>
      <xdr:nvPicPr>
        <xdr:cNvPr id="96" name="Рисунок 9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141922</xdr:rowOff>
    </xdr:to>
    <xdr:pic>
      <xdr:nvPicPr>
        <xdr:cNvPr id="97" name="Рисунок 9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348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122684</xdr:rowOff>
    </xdr:to>
    <xdr:pic>
      <xdr:nvPicPr>
        <xdr:cNvPr id="98" name="Рисунок 9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973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59532</xdr:rowOff>
    </xdr:from>
    <xdr:to>
      <xdr:col>6</xdr:col>
      <xdr:colOff>1290637</xdr:colOff>
      <xdr:row>51</xdr:row>
      <xdr:rowOff>12382</xdr:rowOff>
    </xdr:to>
    <xdr:pic>
      <xdr:nvPicPr>
        <xdr:cNvPr id="99" name="Рисунок 9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1611668</xdr:colOff>
      <xdr:row>51</xdr:row>
      <xdr:rowOff>126494</xdr:rowOff>
    </xdr:to>
    <xdr:pic>
      <xdr:nvPicPr>
        <xdr:cNvPr id="100" name="Рисунок 9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59532</xdr:rowOff>
    </xdr:from>
    <xdr:to>
      <xdr:col>6</xdr:col>
      <xdr:colOff>1290637</xdr:colOff>
      <xdr:row>51</xdr:row>
      <xdr:rowOff>12382</xdr:rowOff>
    </xdr:to>
    <xdr:pic>
      <xdr:nvPicPr>
        <xdr:cNvPr id="101" name="Рисунок 10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1611668</xdr:colOff>
      <xdr:row>51</xdr:row>
      <xdr:rowOff>126494</xdr:rowOff>
    </xdr:to>
    <xdr:pic>
      <xdr:nvPicPr>
        <xdr:cNvPr id="102" name="Рисунок 10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51</xdr:row>
      <xdr:rowOff>59532</xdr:rowOff>
    </xdr:from>
    <xdr:to>
      <xdr:col>6</xdr:col>
      <xdr:colOff>1290637</xdr:colOff>
      <xdr:row>53</xdr:row>
      <xdr:rowOff>116522</xdr:rowOff>
    </xdr:to>
    <xdr:pic>
      <xdr:nvPicPr>
        <xdr:cNvPr id="103" name="Рисунок 10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94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51</xdr:row>
      <xdr:rowOff>39688</xdr:rowOff>
    </xdr:from>
    <xdr:to>
      <xdr:col>6</xdr:col>
      <xdr:colOff>1611668</xdr:colOff>
      <xdr:row>54</xdr:row>
      <xdr:rowOff>46484</xdr:rowOff>
    </xdr:to>
    <xdr:pic>
      <xdr:nvPicPr>
        <xdr:cNvPr id="104" name="Рисунок 10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21146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52</xdr:row>
      <xdr:rowOff>38100</xdr:rowOff>
    </xdr:from>
    <xdr:to>
      <xdr:col>10</xdr:col>
      <xdr:colOff>95250</xdr:colOff>
      <xdr:row>58</xdr:row>
      <xdr:rowOff>28575</xdr:rowOff>
    </xdr:to>
    <xdr:pic>
      <xdr:nvPicPr>
        <xdr:cNvPr id="105" name="Рисунок 10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087475"/>
          <a:ext cx="118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361950</xdr:colOff>
      <xdr:row>52</xdr:row>
      <xdr:rowOff>161925</xdr:rowOff>
    </xdr:from>
    <xdr:to>
      <xdr:col>14</xdr:col>
      <xdr:colOff>523875</xdr:colOff>
      <xdr:row>58</xdr:row>
      <xdr:rowOff>104775</xdr:rowOff>
    </xdr:to>
    <xdr:pic>
      <xdr:nvPicPr>
        <xdr:cNvPr id="10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4211300"/>
          <a:ext cx="17335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53</xdr:row>
      <xdr:rowOff>28575</xdr:rowOff>
    </xdr:from>
    <xdr:to>
      <xdr:col>6</xdr:col>
      <xdr:colOff>828675</xdr:colOff>
      <xdr:row>57</xdr:row>
      <xdr:rowOff>57150</xdr:rowOff>
    </xdr:to>
    <xdr:pic>
      <xdr:nvPicPr>
        <xdr:cNvPr id="107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684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DG60"/>
  <sheetViews>
    <sheetView tabSelected="1" topLeftCell="A16" zoomScaleNormal="100" zoomScaleSheetLayoutView="90" workbookViewId="0">
      <selection activeCell="P39" sqref="P39"/>
    </sheetView>
  </sheetViews>
  <sheetFormatPr defaultColWidth="9.28515625" defaultRowHeight="12.75" x14ac:dyDescent="0.2"/>
  <cols>
    <col min="1" max="1" width="7" style="2" customWidth="1"/>
    <col min="2" max="2" width="7.7109375" style="66" customWidth="1"/>
    <col min="3" max="3" width="15.7109375" style="66" customWidth="1"/>
    <col min="4" max="4" width="25.7109375" style="2" customWidth="1"/>
    <col min="5" max="5" width="10.7109375" style="2" customWidth="1"/>
    <col min="6" max="6" width="8.28515625" style="66" customWidth="1"/>
    <col min="7" max="7" width="28.7109375" style="2" customWidth="1"/>
    <col min="8" max="10" width="9.5703125" style="2" customWidth="1"/>
    <col min="11" max="11" width="11.7109375" style="66" bestFit="1" customWidth="1"/>
    <col min="12" max="12" width="8.7109375" style="2" hidden="1" customWidth="1"/>
    <col min="13" max="13" width="10.42578125" style="2" customWidth="1"/>
    <col min="14" max="14" width="13.140625" style="2" customWidth="1"/>
    <col min="15" max="15" width="17.42578125" style="2" customWidth="1"/>
    <col min="16" max="16384" width="9.28515625" style="2"/>
  </cols>
  <sheetData>
    <row r="1" spans="1:15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5" customFormat="1" ht="19.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ht="21.75" thickBot="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5" customFormat="1" ht="21.75" hidden="1" thickBo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9.5" thickTop="1" x14ac:dyDescent="0.2">
      <c r="A7" s="7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5" ht="18.75" x14ac:dyDescent="0.2">
      <c r="A8" s="10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5" ht="18.75" x14ac:dyDescent="0.2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1:15" ht="2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1:15" ht="15" x14ac:dyDescent="0.2">
      <c r="A11" s="16" t="s">
        <v>7</v>
      </c>
      <c r="B11" s="17"/>
      <c r="C11" s="17"/>
      <c r="D11" s="18"/>
      <c r="E11" s="19"/>
      <c r="F11" s="17"/>
      <c r="G11" s="19"/>
      <c r="H11" s="19"/>
      <c r="I11" s="19"/>
      <c r="J11" s="19"/>
      <c r="K11" s="17"/>
      <c r="L11" s="20"/>
      <c r="M11" s="20"/>
      <c r="N11" s="20"/>
      <c r="O11" s="21" t="s">
        <v>8</v>
      </c>
    </row>
    <row r="12" spans="1:15" ht="15" x14ac:dyDescent="0.2">
      <c r="A12" s="22" t="s">
        <v>9</v>
      </c>
      <c r="B12" s="23"/>
      <c r="C12" s="24"/>
      <c r="D12" s="25"/>
      <c r="E12" s="25"/>
      <c r="F12" s="23"/>
      <c r="G12" s="25"/>
      <c r="H12" s="25"/>
      <c r="I12" s="25"/>
      <c r="J12" s="25"/>
      <c r="K12" s="23"/>
      <c r="L12" s="26"/>
      <c r="M12" s="26"/>
      <c r="N12" s="26"/>
      <c r="O12" s="27" t="s">
        <v>10</v>
      </c>
    </row>
    <row r="13" spans="1:15" ht="15.75" thickBot="1" x14ac:dyDescent="0.25">
      <c r="A13" s="28" t="s">
        <v>11</v>
      </c>
      <c r="B13" s="29"/>
      <c r="C13" s="29"/>
      <c r="D13" s="29"/>
      <c r="E13" s="29"/>
      <c r="F13" s="29"/>
      <c r="G13" s="30"/>
      <c r="H13" s="31" t="s">
        <v>12</v>
      </c>
      <c r="I13" s="32"/>
      <c r="J13" s="32"/>
      <c r="K13" s="33"/>
      <c r="L13" s="32"/>
      <c r="M13" s="32"/>
      <c r="N13" s="32"/>
      <c r="O13" s="34"/>
    </row>
    <row r="14" spans="1:15" ht="15.75" thickTop="1" x14ac:dyDescent="0.2">
      <c r="A14" s="35" t="s">
        <v>13</v>
      </c>
      <c r="B14" s="36"/>
      <c r="C14" s="36"/>
      <c r="D14" s="37"/>
      <c r="E14" s="38"/>
      <c r="F14" s="36"/>
      <c r="G14" s="39"/>
      <c r="H14" s="40" t="s">
        <v>14</v>
      </c>
      <c r="I14" s="41"/>
      <c r="J14" s="41"/>
      <c r="K14" s="42"/>
      <c r="L14" s="43"/>
      <c r="M14" s="43"/>
      <c r="N14" s="42"/>
      <c r="O14" s="44" t="s">
        <v>15</v>
      </c>
    </row>
    <row r="15" spans="1:15" ht="15" x14ac:dyDescent="0.25">
      <c r="A15" s="45" t="s">
        <v>16</v>
      </c>
      <c r="B15" s="46"/>
      <c r="C15" s="46"/>
      <c r="D15" s="47"/>
      <c r="E15" s="48"/>
      <c r="F15" s="46"/>
      <c r="G15" s="49" t="s">
        <v>17</v>
      </c>
      <c r="H15" s="50" t="s">
        <v>18</v>
      </c>
      <c r="I15" s="51"/>
      <c r="J15" s="51"/>
      <c r="K15" s="52"/>
      <c r="L15" s="47"/>
      <c r="M15" s="47"/>
      <c r="N15" s="52"/>
      <c r="O15" s="53" t="s">
        <v>19</v>
      </c>
    </row>
    <row r="16" spans="1:15" ht="15" x14ac:dyDescent="0.25">
      <c r="A16" s="45" t="s">
        <v>20</v>
      </c>
      <c r="B16" s="46"/>
      <c r="C16" s="46"/>
      <c r="D16" s="47"/>
      <c r="E16" s="48"/>
      <c r="F16" s="46"/>
      <c r="G16" s="49" t="s">
        <v>21</v>
      </c>
      <c r="H16" s="54" t="s">
        <v>22</v>
      </c>
      <c r="I16" s="51"/>
      <c r="J16" s="51"/>
      <c r="K16" s="52"/>
      <c r="L16" s="47"/>
      <c r="M16" s="47"/>
      <c r="N16" s="52"/>
      <c r="O16" s="55" t="s">
        <v>23</v>
      </c>
    </row>
    <row r="17" spans="1:19" ht="15.75" thickBot="1" x14ac:dyDescent="0.3">
      <c r="A17" s="56" t="s">
        <v>24</v>
      </c>
      <c r="B17" s="57"/>
      <c r="C17" s="57"/>
      <c r="D17" s="58"/>
      <c r="E17" s="58"/>
      <c r="F17" s="57"/>
      <c r="G17" s="59" t="s">
        <v>25</v>
      </c>
      <c r="H17" s="60" t="s">
        <v>26</v>
      </c>
      <c r="I17" s="61"/>
      <c r="J17" s="61"/>
      <c r="K17" s="62"/>
      <c r="L17" s="63"/>
      <c r="M17" s="63"/>
      <c r="N17" s="62"/>
      <c r="O17" s="64">
        <v>3</v>
      </c>
    </row>
    <row r="18" spans="1:19" ht="8.25" customHeight="1" thickTop="1" thickBot="1" x14ac:dyDescent="0.3">
      <c r="A18" s="65"/>
      <c r="G18" s="67"/>
      <c r="H18" s="68"/>
      <c r="I18" s="69"/>
      <c r="J18" s="69"/>
      <c r="K18" s="3"/>
      <c r="L18" s="70"/>
      <c r="M18" s="70"/>
      <c r="N18" s="3"/>
      <c r="O18" s="71"/>
    </row>
    <row r="19" spans="1:19" ht="14.25" hidden="1" thickTop="1" thickBot="1" x14ac:dyDescent="0.25">
      <c r="A19" s="72"/>
      <c r="B19" s="73"/>
      <c r="C19" s="73"/>
      <c r="D19" s="74"/>
      <c r="E19" s="74"/>
      <c r="F19" s="73"/>
      <c r="G19" s="74"/>
      <c r="H19" s="74"/>
      <c r="I19" s="74"/>
      <c r="J19" s="74"/>
      <c r="K19" s="73"/>
      <c r="L19" s="74"/>
      <c r="M19" s="74"/>
      <c r="N19" s="74"/>
      <c r="O19" s="75"/>
    </row>
    <row r="20" spans="1:19" s="84" customFormat="1" ht="13.5" thickTop="1" x14ac:dyDescent="0.2">
      <c r="A20" s="76" t="s">
        <v>27</v>
      </c>
      <c r="B20" s="77" t="s">
        <v>28</v>
      </c>
      <c r="C20" s="78" t="s">
        <v>29</v>
      </c>
      <c r="D20" s="78" t="s">
        <v>30</v>
      </c>
      <c r="E20" s="78" t="s">
        <v>31</v>
      </c>
      <c r="F20" s="78" t="s">
        <v>32</v>
      </c>
      <c r="G20" s="79" t="s">
        <v>33</v>
      </c>
      <c r="H20" s="80" t="s">
        <v>34</v>
      </c>
      <c r="I20" s="81"/>
      <c r="J20" s="81"/>
      <c r="K20" s="79" t="s">
        <v>35</v>
      </c>
      <c r="L20" s="77"/>
      <c r="M20" s="78" t="s">
        <v>36</v>
      </c>
      <c r="N20" s="82" t="s">
        <v>37</v>
      </c>
      <c r="O20" s="83" t="s">
        <v>38</v>
      </c>
      <c r="S20" s="2"/>
    </row>
    <row r="21" spans="1:19" s="84" customFormat="1" ht="13.5" thickBot="1" x14ac:dyDescent="0.25">
      <c r="A21" s="85"/>
      <c r="B21" s="86"/>
      <c r="C21" s="87"/>
      <c r="D21" s="87"/>
      <c r="E21" s="87"/>
      <c r="F21" s="87"/>
      <c r="G21" s="88"/>
      <c r="H21" s="89" t="s">
        <v>39</v>
      </c>
      <c r="I21" s="89" t="s">
        <v>40</v>
      </c>
      <c r="J21" s="90" t="s">
        <v>41</v>
      </c>
      <c r="K21" s="88"/>
      <c r="L21" s="86"/>
      <c r="M21" s="87"/>
      <c r="N21" s="91"/>
      <c r="O21" s="92"/>
    </row>
    <row r="22" spans="1:19" s="101" customFormat="1" ht="31.5" customHeight="1" x14ac:dyDescent="0.2">
      <c r="A22" s="93">
        <v>1</v>
      </c>
      <c r="B22" s="94">
        <v>87</v>
      </c>
      <c r="C22" s="94">
        <v>10142405377</v>
      </c>
      <c r="D22" s="94" t="s">
        <v>42</v>
      </c>
      <c r="E22" s="95">
        <v>40085</v>
      </c>
      <c r="F22" s="94" t="s">
        <v>43</v>
      </c>
      <c r="G22" s="96" t="s">
        <v>44</v>
      </c>
      <c r="H22" s="97">
        <v>2.168865740740741E-4</v>
      </c>
      <c r="I22" s="98">
        <f>I23-H22</f>
        <v>1.6224537037037027E-4</v>
      </c>
      <c r="J22" s="97">
        <f>K22-I23</f>
        <v>1.6449074074074093E-4</v>
      </c>
      <c r="K22" s="99">
        <v>5.4362268518518529E-4</v>
      </c>
      <c r="L22" s="184"/>
      <c r="M22" s="176">
        <f>0.75/(HOUR(K22)+MINUTE(K22)/60+SECOND(K22)/3600)</f>
        <v>57.446808510638292</v>
      </c>
      <c r="N22" s="185" t="s">
        <v>43</v>
      </c>
      <c r="O22" s="100"/>
    </row>
    <row r="23" spans="1:19" s="101" customFormat="1" ht="31.5" customHeight="1" x14ac:dyDescent="0.2">
      <c r="A23" s="102"/>
      <c r="B23" s="103">
        <v>90</v>
      </c>
      <c r="C23" s="103">
        <v>10144913435</v>
      </c>
      <c r="D23" s="103" t="s">
        <v>45</v>
      </c>
      <c r="E23" s="104">
        <v>39864</v>
      </c>
      <c r="F23" s="103" t="s">
        <v>43</v>
      </c>
      <c r="G23" s="103" t="s">
        <v>44</v>
      </c>
      <c r="H23" s="105"/>
      <c r="I23" s="106">
        <v>3.7913194444444436E-4</v>
      </c>
      <c r="J23" s="107"/>
      <c r="K23" s="177"/>
      <c r="L23" s="186">
        <f>K22-I22</f>
        <v>3.8137731481481502E-4</v>
      </c>
      <c r="M23" s="178"/>
      <c r="N23" s="187"/>
      <c r="O23" s="108"/>
    </row>
    <row r="24" spans="1:19" s="101" customFormat="1" ht="31.5" customHeight="1" x14ac:dyDescent="0.2">
      <c r="A24" s="102"/>
      <c r="B24" s="109">
        <v>84</v>
      </c>
      <c r="C24" s="109">
        <v>10131028691</v>
      </c>
      <c r="D24" s="109" t="s">
        <v>46</v>
      </c>
      <c r="E24" s="110">
        <v>39747</v>
      </c>
      <c r="F24" s="109" t="s">
        <v>43</v>
      </c>
      <c r="G24" s="109" t="s">
        <v>44</v>
      </c>
      <c r="H24" s="105"/>
      <c r="I24" s="179"/>
      <c r="J24" s="177"/>
      <c r="K24" s="177"/>
      <c r="L24" s="188"/>
      <c r="M24" s="180"/>
      <c r="N24" s="187"/>
      <c r="O24" s="111"/>
    </row>
    <row r="25" spans="1:19" s="101" customFormat="1" ht="31.5" customHeight="1" thickBot="1" x14ac:dyDescent="0.25">
      <c r="A25" s="112"/>
      <c r="B25" s="113">
        <v>82</v>
      </c>
      <c r="C25" s="113">
        <v>10132853810</v>
      </c>
      <c r="D25" s="113" t="s">
        <v>47</v>
      </c>
      <c r="E25" s="114">
        <v>39671</v>
      </c>
      <c r="F25" s="113" t="s">
        <v>43</v>
      </c>
      <c r="G25" s="115" t="s">
        <v>44</v>
      </c>
      <c r="H25" s="189"/>
      <c r="I25" s="190"/>
      <c r="J25" s="191"/>
      <c r="K25" s="192"/>
      <c r="L25" s="193"/>
      <c r="M25" s="181"/>
      <c r="N25" s="194"/>
      <c r="O25" s="116"/>
    </row>
    <row r="26" spans="1:19" s="101" customFormat="1" ht="31.5" customHeight="1" x14ac:dyDescent="0.2">
      <c r="A26" s="93">
        <v>2</v>
      </c>
      <c r="B26" s="94">
        <v>36</v>
      </c>
      <c r="C26" s="94">
        <v>10142216936</v>
      </c>
      <c r="D26" s="94" t="s">
        <v>48</v>
      </c>
      <c r="E26" s="95">
        <v>39466</v>
      </c>
      <c r="F26" s="94" t="s">
        <v>43</v>
      </c>
      <c r="G26" s="96" t="s">
        <v>49</v>
      </c>
      <c r="H26" s="97">
        <v>2.1232638888888885E-4</v>
      </c>
      <c r="I26" s="98">
        <f>I27-H26</f>
        <v>1.6222222222222224E-4</v>
      </c>
      <c r="J26" s="97">
        <f>K26-I27</f>
        <v>1.7131944444444443E-4</v>
      </c>
      <c r="K26" s="99">
        <v>5.4586805555555552E-4</v>
      </c>
      <c r="L26" s="195">
        <f>K25-I25</f>
        <v>0</v>
      </c>
      <c r="M26" s="176">
        <f>0.75/(HOUR(K26)+MINUTE(K26)/60+SECOND(K26)/3600)</f>
        <v>57.446808510638292</v>
      </c>
      <c r="N26" s="196" t="s">
        <v>43</v>
      </c>
      <c r="O26" s="100"/>
    </row>
    <row r="27" spans="1:19" s="101" customFormat="1" ht="31.5" customHeight="1" x14ac:dyDescent="0.2">
      <c r="A27" s="102"/>
      <c r="B27" s="103">
        <v>64</v>
      </c>
      <c r="C27" s="103">
        <v>10133902723</v>
      </c>
      <c r="D27" s="103" t="s">
        <v>50</v>
      </c>
      <c r="E27" s="104">
        <v>39552</v>
      </c>
      <c r="F27" s="103" t="s">
        <v>43</v>
      </c>
      <c r="G27" s="103" t="s">
        <v>49</v>
      </c>
      <c r="H27" s="105"/>
      <c r="I27" s="106">
        <v>3.7454861111111109E-4</v>
      </c>
      <c r="J27" s="107"/>
      <c r="K27" s="197"/>
      <c r="L27" s="198"/>
      <c r="M27" s="178"/>
      <c r="N27" s="199"/>
      <c r="O27" s="111"/>
    </row>
    <row r="28" spans="1:19" s="101" customFormat="1" ht="31.5" customHeight="1" thickBot="1" x14ac:dyDescent="0.25">
      <c r="A28" s="112"/>
      <c r="B28" s="117">
        <v>41</v>
      </c>
      <c r="C28" s="117">
        <v>10142424474</v>
      </c>
      <c r="D28" s="117" t="s">
        <v>51</v>
      </c>
      <c r="E28" s="118">
        <v>40048</v>
      </c>
      <c r="F28" s="117" t="s">
        <v>43</v>
      </c>
      <c r="G28" s="119" t="s">
        <v>49</v>
      </c>
      <c r="H28" s="189"/>
      <c r="I28" s="190"/>
      <c r="J28" s="200"/>
      <c r="K28" s="200"/>
      <c r="L28" s="201">
        <f>K27-I27</f>
        <v>-3.7454861111111109E-4</v>
      </c>
      <c r="M28" s="181"/>
      <c r="N28" s="194"/>
      <c r="O28" s="116"/>
    </row>
    <row r="29" spans="1:19" s="101" customFormat="1" ht="31.5" customHeight="1" x14ac:dyDescent="0.2">
      <c r="A29" s="93">
        <v>3</v>
      </c>
      <c r="B29" s="94">
        <v>39</v>
      </c>
      <c r="C29" s="94">
        <v>10126386738</v>
      </c>
      <c r="D29" s="94" t="s">
        <v>52</v>
      </c>
      <c r="E29" s="95">
        <v>39793</v>
      </c>
      <c r="F29" s="94" t="s">
        <v>43</v>
      </c>
      <c r="G29" s="94" t="s">
        <v>49</v>
      </c>
      <c r="H29" s="97">
        <v>2.2973379629629627E-4</v>
      </c>
      <c r="I29" s="98">
        <f>I30-H29</f>
        <v>1.6599537037037041E-4</v>
      </c>
      <c r="J29" s="97">
        <f>K29-I30</f>
        <v>1.6853009259259257E-4</v>
      </c>
      <c r="K29" s="99">
        <v>5.6425925925925925E-4</v>
      </c>
      <c r="L29" s="184"/>
      <c r="M29" s="176">
        <f>0.75/(HOUR(K29)+MINUTE(K29)/60+SECOND(K29)/3600)</f>
        <v>55.102040816326536</v>
      </c>
      <c r="N29" s="196" t="s">
        <v>53</v>
      </c>
      <c r="O29" s="100"/>
    </row>
    <row r="30" spans="1:19" s="101" customFormat="1" ht="31.5" customHeight="1" x14ac:dyDescent="0.2">
      <c r="A30" s="102"/>
      <c r="B30" s="120">
        <v>40</v>
      </c>
      <c r="C30" s="103">
        <v>10126302973</v>
      </c>
      <c r="D30" s="103" t="s">
        <v>54</v>
      </c>
      <c r="E30" s="104">
        <v>39472</v>
      </c>
      <c r="F30" s="103" t="s">
        <v>43</v>
      </c>
      <c r="G30" s="121" t="s">
        <v>49</v>
      </c>
      <c r="H30" s="105"/>
      <c r="I30" s="106">
        <v>3.9572916666666668E-4</v>
      </c>
      <c r="J30" s="107"/>
      <c r="K30" s="202"/>
      <c r="L30" s="186">
        <f>K29-I29</f>
        <v>3.9826388888888886E-4</v>
      </c>
      <c r="M30" s="178"/>
      <c r="N30" s="199"/>
      <c r="O30" s="111"/>
    </row>
    <row r="31" spans="1:19" s="101" customFormat="1" ht="31.5" customHeight="1" thickBot="1" x14ac:dyDescent="0.25">
      <c r="A31" s="112"/>
      <c r="B31" s="122">
        <v>65</v>
      </c>
      <c r="C31" s="117">
        <v>10132137121</v>
      </c>
      <c r="D31" s="117" t="s">
        <v>55</v>
      </c>
      <c r="E31" s="118">
        <v>39697</v>
      </c>
      <c r="F31" s="117" t="s">
        <v>43</v>
      </c>
      <c r="G31" s="117" t="s">
        <v>49</v>
      </c>
      <c r="H31" s="189"/>
      <c r="I31" s="190"/>
      <c r="J31" s="191"/>
      <c r="K31" s="192"/>
      <c r="L31" s="193"/>
      <c r="M31" s="181"/>
      <c r="N31" s="194"/>
      <c r="O31" s="116"/>
    </row>
    <row r="32" spans="1:19" s="101" customFormat="1" ht="31.5" customHeight="1" x14ac:dyDescent="0.2">
      <c r="A32" s="93">
        <v>4</v>
      </c>
      <c r="B32" s="94">
        <v>111</v>
      </c>
      <c r="C32" s="94">
        <v>10152110128</v>
      </c>
      <c r="D32" s="94" t="s">
        <v>56</v>
      </c>
      <c r="E32" s="95">
        <v>39780</v>
      </c>
      <c r="F32" s="94" t="s">
        <v>57</v>
      </c>
      <c r="G32" s="96" t="s">
        <v>58</v>
      </c>
      <c r="H32" s="97">
        <v>2.1771990740740739E-4</v>
      </c>
      <c r="I32" s="98">
        <f>I33-H32</f>
        <v>1.7358796296296298E-4</v>
      </c>
      <c r="J32" s="97">
        <f>K32-I33</f>
        <v>1.7759259259259253E-4</v>
      </c>
      <c r="K32" s="99">
        <v>5.6890046296296289E-4</v>
      </c>
      <c r="L32" s="195">
        <f>K31-I31</f>
        <v>0</v>
      </c>
      <c r="M32" s="176">
        <f>0.75/(HOUR(K32)+MINUTE(K32)/60+SECOND(K32)/3600)</f>
        <v>55.102040816326536</v>
      </c>
      <c r="N32" s="196" t="s">
        <v>53</v>
      </c>
      <c r="O32" s="100"/>
    </row>
    <row r="33" spans="1:111" s="101" customFormat="1" ht="31.5" customHeight="1" x14ac:dyDescent="0.2">
      <c r="A33" s="102"/>
      <c r="B33" s="103">
        <v>100</v>
      </c>
      <c r="C33" s="103">
        <v>10139061608</v>
      </c>
      <c r="D33" s="103" t="s">
        <v>59</v>
      </c>
      <c r="E33" s="104">
        <v>39562</v>
      </c>
      <c r="F33" s="103" t="s">
        <v>43</v>
      </c>
      <c r="G33" s="103" t="s">
        <v>58</v>
      </c>
      <c r="H33" s="105"/>
      <c r="I33" s="106">
        <v>3.9130787037037037E-4</v>
      </c>
      <c r="J33" s="107"/>
      <c r="K33" s="197"/>
      <c r="L33" s="198"/>
      <c r="M33" s="178"/>
      <c r="N33" s="203"/>
      <c r="O33" s="108"/>
      <c r="R33" s="123"/>
    </row>
    <row r="34" spans="1:111" s="101" customFormat="1" ht="31.5" customHeight="1" x14ac:dyDescent="0.2">
      <c r="A34" s="102"/>
      <c r="B34" s="109">
        <v>99</v>
      </c>
      <c r="C34" s="109">
        <v>10132956163</v>
      </c>
      <c r="D34" s="109" t="s">
        <v>60</v>
      </c>
      <c r="E34" s="110">
        <v>39675</v>
      </c>
      <c r="F34" s="109" t="s">
        <v>43</v>
      </c>
      <c r="G34" s="124" t="s">
        <v>58</v>
      </c>
      <c r="H34" s="105"/>
      <c r="I34" s="177"/>
      <c r="J34" s="204"/>
      <c r="K34" s="197"/>
      <c r="L34" s="198"/>
      <c r="M34" s="180"/>
      <c r="N34" s="205"/>
      <c r="O34" s="111"/>
    </row>
    <row r="35" spans="1:111" s="101" customFormat="1" ht="31.5" customHeight="1" thickBot="1" x14ac:dyDescent="0.25">
      <c r="A35" s="112"/>
      <c r="B35" s="113">
        <v>98</v>
      </c>
      <c r="C35" s="113">
        <v>10135838073</v>
      </c>
      <c r="D35" s="113" t="s">
        <v>61</v>
      </c>
      <c r="E35" s="114">
        <v>39723</v>
      </c>
      <c r="F35" s="113" t="s">
        <v>43</v>
      </c>
      <c r="G35" s="113" t="s">
        <v>58</v>
      </c>
      <c r="H35" s="189"/>
      <c r="I35" s="200"/>
      <c r="J35" s="200"/>
      <c r="K35" s="200"/>
      <c r="L35" s="201">
        <f>K33-I33</f>
        <v>-3.9130787037037037E-4</v>
      </c>
      <c r="M35" s="181"/>
      <c r="N35" s="206"/>
      <c r="O35" s="116"/>
    </row>
    <row r="36" spans="1:111" s="101" customFormat="1" ht="31.5" customHeight="1" x14ac:dyDescent="0.2">
      <c r="A36" s="125">
        <v>5</v>
      </c>
      <c r="B36" s="94">
        <v>91</v>
      </c>
      <c r="C36" s="94">
        <v>10142604835</v>
      </c>
      <c r="D36" s="94" t="s">
        <v>62</v>
      </c>
      <c r="E36" s="95">
        <v>39988</v>
      </c>
      <c r="F36" s="94" t="s">
        <v>53</v>
      </c>
      <c r="G36" s="96" t="s">
        <v>44</v>
      </c>
      <c r="H36" s="207">
        <v>2.241203703703704E-4</v>
      </c>
      <c r="I36" s="207">
        <v>1.6793981481481477E-4</v>
      </c>
      <c r="J36" s="208">
        <v>1.8197916666666666E-4</v>
      </c>
      <c r="K36" s="211">
        <v>5.7403935185185184E-4</v>
      </c>
      <c r="L36" s="184">
        <v>0</v>
      </c>
      <c r="M36" s="182">
        <v>54.43</v>
      </c>
      <c r="N36" s="196" t="s">
        <v>57</v>
      </c>
      <c r="O36" s="100"/>
    </row>
    <row r="37" spans="1:111" s="101" customFormat="1" ht="31.5" customHeight="1" x14ac:dyDescent="0.2">
      <c r="A37" s="126"/>
      <c r="B37" s="103">
        <v>86</v>
      </c>
      <c r="C37" s="103">
        <v>10141993129</v>
      </c>
      <c r="D37" s="103" t="s">
        <v>63</v>
      </c>
      <c r="E37" s="104">
        <v>40083</v>
      </c>
      <c r="F37" s="103" t="s">
        <v>53</v>
      </c>
      <c r="G37" s="103" t="s">
        <v>44</v>
      </c>
      <c r="H37" s="209"/>
      <c r="I37" s="106">
        <v>3.9206018518518518E-4</v>
      </c>
      <c r="J37" s="210"/>
      <c r="K37" s="210"/>
      <c r="L37" s="186"/>
      <c r="M37" s="178"/>
      <c r="N37" s="203"/>
      <c r="O37" s="108"/>
    </row>
    <row r="38" spans="1:111" s="101" customFormat="1" ht="31.5" customHeight="1" thickBot="1" x14ac:dyDescent="0.25">
      <c r="A38" s="127"/>
      <c r="B38" s="117">
        <v>88</v>
      </c>
      <c r="C38" s="117">
        <v>10111058213</v>
      </c>
      <c r="D38" s="117" t="s">
        <v>64</v>
      </c>
      <c r="E38" s="118">
        <v>40096</v>
      </c>
      <c r="F38" s="117" t="s">
        <v>53</v>
      </c>
      <c r="G38" s="119" t="s">
        <v>44</v>
      </c>
      <c r="H38" s="190"/>
      <c r="I38" s="190"/>
      <c r="J38" s="191"/>
      <c r="K38" s="192"/>
      <c r="L38" s="193">
        <v>-3.9206018518518518E-4</v>
      </c>
      <c r="M38" s="181"/>
      <c r="N38" s="206"/>
      <c r="O38" s="116"/>
    </row>
    <row r="39" spans="1:111" s="101" customFormat="1" ht="31.5" customHeight="1" x14ac:dyDescent="0.2">
      <c r="A39" s="125">
        <v>6</v>
      </c>
      <c r="B39" s="94">
        <v>34</v>
      </c>
      <c r="C39" s="94">
        <v>10153323454</v>
      </c>
      <c r="D39" s="94" t="s">
        <v>65</v>
      </c>
      <c r="E39" s="95">
        <v>40252</v>
      </c>
      <c r="F39" s="94" t="s">
        <v>66</v>
      </c>
      <c r="G39" s="94" t="s">
        <v>49</v>
      </c>
      <c r="H39" s="207">
        <v>2.2418981481481484E-4</v>
      </c>
      <c r="I39" s="207">
        <v>1.8648148148148151E-4</v>
      </c>
      <c r="J39" s="208">
        <v>1.8791666666666664E-4</v>
      </c>
      <c r="K39" s="211">
        <v>5.9858796296296298E-4</v>
      </c>
      <c r="L39" s="184"/>
      <c r="M39" s="214">
        <v>52.2</v>
      </c>
      <c r="N39" s="196" t="s">
        <v>66</v>
      </c>
      <c r="O39" s="100"/>
    </row>
    <row r="40" spans="1:111" s="101" customFormat="1" ht="31.5" customHeight="1" x14ac:dyDescent="0.2">
      <c r="A40" s="126"/>
      <c r="B40" s="103">
        <v>45</v>
      </c>
      <c r="C40" s="103">
        <v>10148381183</v>
      </c>
      <c r="D40" s="103" t="s">
        <v>67</v>
      </c>
      <c r="E40" s="104">
        <v>40438</v>
      </c>
      <c r="F40" s="103" t="s">
        <v>53</v>
      </c>
      <c r="G40" s="121" t="s">
        <v>49</v>
      </c>
      <c r="H40" s="209"/>
      <c r="I40" s="209">
        <v>4.1067129629629635E-4</v>
      </c>
      <c r="J40" s="210"/>
      <c r="K40" s="210"/>
      <c r="L40" s="186">
        <v>4.121064814814815E-4</v>
      </c>
      <c r="M40" s="178"/>
      <c r="N40" s="203"/>
      <c r="O40" s="108"/>
    </row>
    <row r="41" spans="1:111" s="101" customFormat="1" ht="31.5" customHeight="1" x14ac:dyDescent="0.2">
      <c r="A41" s="126"/>
      <c r="B41" s="109">
        <v>44</v>
      </c>
      <c r="C41" s="109">
        <v>10155456729</v>
      </c>
      <c r="D41" s="109" t="s">
        <v>68</v>
      </c>
      <c r="E41" s="110">
        <v>40311</v>
      </c>
      <c r="F41" s="109" t="s">
        <v>57</v>
      </c>
      <c r="G41" s="109" t="s">
        <v>49</v>
      </c>
      <c r="H41" s="209"/>
      <c r="I41" s="183"/>
      <c r="J41" s="212"/>
      <c r="K41" s="213"/>
      <c r="L41" s="198"/>
      <c r="M41" s="178"/>
      <c r="N41" s="203"/>
      <c r="O41" s="108"/>
    </row>
    <row r="42" spans="1:111" s="101" customFormat="1" ht="31.5" customHeight="1" thickBot="1" x14ac:dyDescent="0.25">
      <c r="A42" s="127"/>
      <c r="B42" s="113">
        <v>37</v>
      </c>
      <c r="C42" s="113">
        <v>10142293627</v>
      </c>
      <c r="D42" s="113" t="s">
        <v>69</v>
      </c>
      <c r="E42" s="114">
        <v>40332</v>
      </c>
      <c r="F42" s="113" t="s">
        <v>53</v>
      </c>
      <c r="G42" s="115" t="s">
        <v>49</v>
      </c>
      <c r="H42" s="190"/>
      <c r="I42" s="200"/>
      <c r="J42" s="200"/>
      <c r="K42" s="200"/>
      <c r="L42" s="201">
        <v>0</v>
      </c>
      <c r="M42" s="181"/>
      <c r="N42" s="206"/>
      <c r="O42" s="116"/>
    </row>
    <row r="43" spans="1:111" s="132" customFormat="1" ht="13.5" thickBot="1" x14ac:dyDescent="0.25">
      <c r="A43" s="128"/>
      <c r="B43" s="129"/>
      <c r="C43" s="129"/>
      <c r="D43" s="130"/>
      <c r="E43" s="130"/>
      <c r="F43" s="129"/>
      <c r="G43" s="130"/>
      <c r="H43" s="130"/>
      <c r="I43" s="130"/>
      <c r="J43" s="130"/>
      <c r="K43" s="130"/>
      <c r="L43" s="130"/>
      <c r="M43" s="130"/>
      <c r="N43" s="130"/>
      <c r="O43" s="13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</row>
    <row r="44" spans="1:111" ht="7.5" customHeight="1" thickTop="1" thickBot="1" x14ac:dyDescent="0.25">
      <c r="A44" s="133"/>
      <c r="K44" s="2"/>
      <c r="O44" s="134"/>
    </row>
    <row r="45" spans="1:111" ht="15.75" thickTop="1" x14ac:dyDescent="0.2">
      <c r="A45" s="135" t="s">
        <v>70</v>
      </c>
      <c r="B45" s="136"/>
      <c r="C45" s="136"/>
      <c r="D45" s="136"/>
      <c r="E45" s="137"/>
      <c r="F45" s="137"/>
      <c r="G45" s="137" t="s">
        <v>71</v>
      </c>
      <c r="H45" s="137"/>
      <c r="I45" s="137"/>
      <c r="J45" s="137"/>
      <c r="K45" s="137"/>
      <c r="L45" s="137"/>
      <c r="M45" s="137"/>
      <c r="N45" s="137"/>
      <c r="O45" s="138"/>
      <c r="P45" s="72"/>
    </row>
    <row r="46" spans="1:111" x14ac:dyDescent="0.2">
      <c r="A46" s="139" t="s">
        <v>72</v>
      </c>
      <c r="B46" s="139"/>
      <c r="C46" s="140"/>
      <c r="D46" s="139"/>
      <c r="E46" s="141"/>
      <c r="F46" s="139"/>
      <c r="G46" s="142" t="s">
        <v>73</v>
      </c>
      <c r="H46" s="143">
        <v>3</v>
      </c>
      <c r="I46" s="144" t="s">
        <v>74</v>
      </c>
      <c r="J46" s="145">
        <f>COUNTIF(F19:F57,"ЗМС")</f>
        <v>0</v>
      </c>
      <c r="K46" s="146"/>
      <c r="L46" s="147"/>
      <c r="M46" s="148"/>
      <c r="N46" s="149"/>
      <c r="O46" s="150"/>
      <c r="P46" s="72"/>
    </row>
    <row r="47" spans="1:111" x14ac:dyDescent="0.2">
      <c r="A47" s="139" t="s">
        <v>75</v>
      </c>
      <c r="B47" s="139"/>
      <c r="C47" s="151"/>
      <c r="D47" s="139"/>
      <c r="E47" s="141"/>
      <c r="F47" s="139"/>
      <c r="G47" s="152" t="s">
        <v>76</v>
      </c>
      <c r="H47" s="153">
        <f>H48+H52</f>
        <v>6</v>
      </c>
      <c r="I47" s="144" t="s">
        <v>77</v>
      </c>
      <c r="J47" s="145">
        <f>COUNTIF(F19:F57,"МСМК")</f>
        <v>0</v>
      </c>
      <c r="K47" s="146"/>
      <c r="L47" s="147"/>
      <c r="M47" s="148"/>
      <c r="N47" s="149"/>
      <c r="O47" s="150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</row>
    <row r="48" spans="1:111" ht="15" x14ac:dyDescent="0.2">
      <c r="A48" s="139"/>
      <c r="B48" s="139"/>
      <c r="C48" s="151"/>
      <c r="D48" s="139"/>
      <c r="E48" s="141"/>
      <c r="F48" s="139"/>
      <c r="G48" s="152" t="s">
        <v>78</v>
      </c>
      <c r="H48" s="153">
        <f>H49+H50+H51</f>
        <v>6</v>
      </c>
      <c r="I48" s="144" t="s">
        <v>79</v>
      </c>
      <c r="J48" s="145">
        <f>COUNTIF(F19:F57,"МС")</f>
        <v>0</v>
      </c>
      <c r="K48" s="146"/>
      <c r="L48" s="147"/>
      <c r="M48" s="148"/>
      <c r="N48" s="149"/>
      <c r="O48" s="150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4"/>
      <c r="AF48" s="154"/>
      <c r="AG48" s="154"/>
      <c r="AH48" s="154"/>
      <c r="AI48" s="154"/>
      <c r="AJ48" s="154"/>
      <c r="AK48" s="154"/>
      <c r="AL48" s="154"/>
    </row>
    <row r="49" spans="1:38" ht="15" x14ac:dyDescent="0.2">
      <c r="A49" s="139"/>
      <c r="B49" s="139"/>
      <c r="C49" s="151"/>
      <c r="D49" s="139"/>
      <c r="E49" s="141"/>
      <c r="F49" s="139"/>
      <c r="G49" s="152" t="s">
        <v>80</v>
      </c>
      <c r="H49" s="153">
        <f>COUNT(A19:A43)</f>
        <v>6</v>
      </c>
      <c r="I49" s="144" t="s">
        <v>43</v>
      </c>
      <c r="J49" s="145">
        <f>COUNTIF(F19:F57,"КМС")</f>
        <v>13</v>
      </c>
      <c r="K49" s="146"/>
      <c r="L49" s="147"/>
      <c r="M49" s="148"/>
      <c r="N49" s="149"/>
      <c r="O49" s="150"/>
      <c r="P49" s="156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4"/>
      <c r="AF49" s="154"/>
      <c r="AG49" s="154"/>
      <c r="AH49" s="154"/>
      <c r="AI49" s="154"/>
      <c r="AJ49" s="154"/>
      <c r="AK49" s="154"/>
      <c r="AL49" s="154"/>
    </row>
    <row r="50" spans="1:38" x14ac:dyDescent="0.2">
      <c r="A50" s="139"/>
      <c r="B50" s="139"/>
      <c r="C50" s="151"/>
      <c r="D50" s="139"/>
      <c r="E50" s="141"/>
      <c r="F50" s="139"/>
      <c r="G50" s="152" t="s">
        <v>81</v>
      </c>
      <c r="H50" s="153">
        <f>COUNTIF(A19:A43,"НФ")</f>
        <v>0</v>
      </c>
      <c r="I50" s="144" t="s">
        <v>53</v>
      </c>
      <c r="J50" s="145">
        <f>COUNTIF(F19:F57,"1 СР")</f>
        <v>5</v>
      </c>
      <c r="K50" s="146"/>
      <c r="L50" s="147"/>
      <c r="M50" s="148"/>
      <c r="N50" s="149"/>
      <c r="O50" s="150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</row>
    <row r="51" spans="1:38" x14ac:dyDescent="0.2">
      <c r="A51" s="139"/>
      <c r="B51" s="139"/>
      <c r="C51" s="151"/>
      <c r="D51" s="139"/>
      <c r="E51" s="141"/>
      <c r="F51" s="139"/>
      <c r="G51" s="152" t="s">
        <v>82</v>
      </c>
      <c r="H51" s="153">
        <f>COUNTIF(A19:A43,"ДСКВ")</f>
        <v>0</v>
      </c>
      <c r="I51" s="158" t="s">
        <v>57</v>
      </c>
      <c r="J51" s="145">
        <f>COUNTIF(F19:F57,"2 СР")</f>
        <v>2</v>
      </c>
      <c r="K51" s="146"/>
      <c r="L51" s="147"/>
      <c r="M51" s="148"/>
      <c r="N51" s="149"/>
      <c r="O51" s="150"/>
    </row>
    <row r="52" spans="1:38" x14ac:dyDescent="0.2">
      <c r="A52" s="139"/>
      <c r="B52" s="139"/>
      <c r="C52" s="151"/>
      <c r="D52" s="139"/>
      <c r="E52" s="141"/>
      <c r="F52" s="139"/>
      <c r="G52" s="152" t="s">
        <v>83</v>
      </c>
      <c r="H52" s="153">
        <f>COUNTIF(A19:A43,"НС")</f>
        <v>0</v>
      </c>
      <c r="I52" s="158" t="s">
        <v>66</v>
      </c>
      <c r="J52" s="145">
        <f>COUNTIF(F19:F57,"3 СР")</f>
        <v>1</v>
      </c>
      <c r="K52" s="146"/>
      <c r="L52" s="147"/>
      <c r="M52" s="148"/>
      <c r="N52" s="149"/>
      <c r="O52" s="150"/>
      <c r="P52" s="72"/>
    </row>
    <row r="53" spans="1:38" ht="15" x14ac:dyDescent="0.2">
      <c r="A53" s="159"/>
      <c r="B53" s="160"/>
      <c r="C53" s="160"/>
      <c r="D53" s="160"/>
      <c r="E53" s="160" t="s">
        <v>84</v>
      </c>
      <c r="F53" s="160"/>
      <c r="G53" s="160"/>
      <c r="H53" s="160" t="s">
        <v>85</v>
      </c>
      <c r="I53" s="160"/>
      <c r="J53" s="160"/>
      <c r="K53" s="160"/>
      <c r="L53" s="160"/>
      <c r="M53" s="160" t="s">
        <v>86</v>
      </c>
      <c r="N53" s="160"/>
      <c r="O53" s="161"/>
    </row>
    <row r="54" spans="1:38" x14ac:dyDescent="0.2">
      <c r="A54" s="162"/>
      <c r="B54" s="163"/>
      <c r="C54" s="163"/>
      <c r="D54" s="163"/>
      <c r="E54" s="163"/>
      <c r="F54" s="164"/>
      <c r="G54" s="164"/>
      <c r="H54" s="164"/>
      <c r="I54" s="164"/>
      <c r="J54" s="164"/>
      <c r="K54" s="164"/>
      <c r="L54" s="164"/>
      <c r="M54" s="164"/>
      <c r="N54" s="164"/>
      <c r="O54" s="165"/>
    </row>
    <row r="55" spans="1:38" x14ac:dyDescent="0.2">
      <c r="A55" s="166"/>
      <c r="B55" s="167"/>
      <c r="C55" s="167"/>
      <c r="D55" s="167"/>
      <c r="E55" s="168"/>
      <c r="F55" s="167"/>
      <c r="G55" s="167"/>
      <c r="H55" s="169"/>
      <c r="I55" s="169"/>
      <c r="J55" s="169"/>
      <c r="K55" s="169"/>
      <c r="L55" s="169"/>
      <c r="M55" s="167"/>
      <c r="N55" s="167"/>
      <c r="O55" s="170"/>
    </row>
    <row r="56" spans="1:38" x14ac:dyDescent="0.2">
      <c r="A56" s="166"/>
      <c r="B56" s="167"/>
      <c r="C56" s="167"/>
      <c r="D56" s="167"/>
      <c r="E56" s="168"/>
      <c r="F56" s="167"/>
      <c r="G56" s="167"/>
      <c r="H56" s="169"/>
      <c r="I56" s="169"/>
      <c r="J56" s="169"/>
      <c r="K56" s="169"/>
      <c r="L56" s="169"/>
      <c r="M56" s="167"/>
      <c r="N56" s="167"/>
      <c r="O56" s="170"/>
    </row>
    <row r="57" spans="1:38" x14ac:dyDescent="0.2">
      <c r="A57" s="166"/>
      <c r="B57" s="167"/>
      <c r="C57" s="167"/>
      <c r="D57" s="167"/>
      <c r="E57" s="168"/>
      <c r="F57" s="167"/>
      <c r="G57" s="167"/>
      <c r="H57" s="169"/>
      <c r="I57" s="169"/>
      <c r="J57" s="169"/>
      <c r="K57" s="169"/>
      <c r="L57" s="169"/>
      <c r="M57" s="167"/>
      <c r="N57" s="167"/>
      <c r="O57" s="170"/>
    </row>
    <row r="58" spans="1:38" x14ac:dyDescent="0.2">
      <c r="A58" s="166"/>
      <c r="B58" s="167"/>
      <c r="C58" s="167"/>
      <c r="D58" s="167"/>
      <c r="E58" s="168"/>
      <c r="F58" s="167"/>
      <c r="G58" s="167"/>
      <c r="H58" s="169"/>
      <c r="I58" s="169"/>
      <c r="J58" s="169"/>
      <c r="K58" s="169"/>
      <c r="L58" s="169"/>
      <c r="M58" s="171"/>
      <c r="N58" s="172"/>
      <c r="O58" s="170"/>
    </row>
    <row r="59" spans="1:38" ht="13.5" thickBot="1" x14ac:dyDescent="0.25">
      <c r="A59" s="173" t="s">
        <v>87</v>
      </c>
      <c r="B59" s="174"/>
      <c r="C59" s="174"/>
      <c r="D59" s="174"/>
      <c r="E59" s="174" t="str">
        <f>G15</f>
        <v xml:space="preserve">Валова А.С. (ВК, г. САНКТ -ПЕТЕРБУРГ) </v>
      </c>
      <c r="F59" s="174"/>
      <c r="G59" s="174"/>
      <c r="H59" s="174" t="str">
        <f>G16</f>
        <v xml:space="preserve">Михайлова И.Н. (ВК, г. САНКТ -ПЕТЕРБУРГ) </v>
      </c>
      <c r="I59" s="174"/>
      <c r="J59" s="174"/>
      <c r="K59" s="174"/>
      <c r="L59" s="174"/>
      <c r="M59" s="174" t="str">
        <f>G17</f>
        <v xml:space="preserve">Соловьев Г.Н. (ВК, г. САНКТ- ПЕТЕРБУРГ) </v>
      </c>
      <c r="N59" s="174"/>
      <c r="O59" s="175"/>
    </row>
    <row r="60" spans="1:38" ht="15.75" thickTop="1" x14ac:dyDescent="0.2">
      <c r="C60" s="65"/>
    </row>
  </sheetData>
  <mergeCells count="38">
    <mergeCell ref="A59:D59"/>
    <mergeCell ref="E59:G59"/>
    <mergeCell ref="H59:L59"/>
    <mergeCell ref="M59:O59"/>
    <mergeCell ref="A53:D53"/>
    <mergeCell ref="E53:G53"/>
    <mergeCell ref="H53:L53"/>
    <mergeCell ref="M53:O53"/>
    <mergeCell ref="A54:E54"/>
    <mergeCell ref="F54:O54"/>
    <mergeCell ref="A26:A28"/>
    <mergeCell ref="A29:A31"/>
    <mergeCell ref="A32:A35"/>
    <mergeCell ref="A36:A38"/>
    <mergeCell ref="A39:A42"/>
    <mergeCell ref="A45:D45"/>
    <mergeCell ref="H20:J20"/>
    <mergeCell ref="K20:L21"/>
    <mergeCell ref="M20:M21"/>
    <mergeCell ref="N20:N21"/>
    <mergeCell ref="O20:O21"/>
    <mergeCell ref="A22:A25"/>
    <mergeCell ref="A8:O8"/>
    <mergeCell ref="A9:O9"/>
    <mergeCell ref="A13:G13"/>
    <mergeCell ref="A20:A21"/>
    <mergeCell ref="B20:B21"/>
    <mergeCell ref="C20:C21"/>
    <mergeCell ref="D20:D21"/>
    <mergeCell ref="E20:E21"/>
    <mergeCell ref="F20:F21"/>
    <mergeCell ref="G20:G21"/>
    <mergeCell ref="A1:O1"/>
    <mergeCell ref="A2:O2"/>
    <mergeCell ref="A4:O4"/>
    <mergeCell ref="A5:O5"/>
    <mergeCell ref="A6:O6"/>
    <mergeCell ref="A7:O7"/>
  </mergeCells>
  <pageMargins left="0" right="0" top="0" bottom="0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спринт 750 д15-16 ФИН</vt:lpstr>
      <vt:lpstr>'ком спринт 750 д15-16 ФИН'!Область_печати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2024-10-17T11:33:51Z</dcterms:created>
  <dcterms:modified xsi:type="dcterms:W3CDTF">2024-10-17T11:36:54Z</dcterms:modified>
</cp:coreProperties>
</file>